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25" windowWidth="22695" windowHeight="10425" activeTab="1"/>
  </bookViews>
  <sheets>
    <sheet name="Rekapitulace stavby" sheetId="1" r:id="rId1"/>
    <sheet name="SO.101 - Oprava místní ko..." sheetId="2" r:id="rId2"/>
  </sheets>
  <definedNames>
    <definedName name="_xlnm._FilterDatabase" localSheetId="1" hidden="1">'SO.101 - Oprava místní ko...'!$C$89:$K$162</definedName>
    <definedName name="_xlnm.Print_Titles" localSheetId="0">'Rekapitulace stavby'!$52:$52</definedName>
    <definedName name="_xlnm.Print_Titles" localSheetId="1">'SO.101 - Oprava místní ko...'!$89:$89</definedName>
    <definedName name="_xlnm.Print_Area" localSheetId="0">'Rekapitulace stavby'!$D$4:$AO$36,'Rekapitulace stavby'!$C$42:$AQ$56</definedName>
    <definedName name="_xlnm.Print_Area" localSheetId="1">'SO.101 - Oprava místní ko...'!$C$4:$J$39,'SO.101 - Oprava místní ko...'!$C$45:$J$71,'SO.101 - Oprava místní ko...'!$C$77:$K$162</definedName>
  </definedNames>
  <calcPr calcId="125725"/>
</workbook>
</file>

<file path=xl/calcChain.xml><?xml version="1.0" encoding="utf-8"?>
<calcChain xmlns="http://schemas.openxmlformats.org/spreadsheetml/2006/main">
  <c r="J37" i="2"/>
  <c r="J36"/>
  <c r="AY55" i="1" s="1"/>
  <c r="J35" i="2"/>
  <c r="AX55" i="1"/>
  <c r="BI162" i="2"/>
  <c r="BH162"/>
  <c r="BG162"/>
  <c r="BF162"/>
  <c r="T162"/>
  <c r="T160" s="1"/>
  <c r="R162"/>
  <c r="P162"/>
  <c r="BK162"/>
  <c r="J162"/>
  <c r="BE162" s="1"/>
  <c r="BI161"/>
  <c r="BH161"/>
  <c r="BG161"/>
  <c r="BF161"/>
  <c r="T161"/>
  <c r="R161"/>
  <c r="R160" s="1"/>
  <c r="P161"/>
  <c r="P160"/>
  <c r="BK161"/>
  <c r="BK160" s="1"/>
  <c r="J160" s="1"/>
  <c r="J70" s="1"/>
  <c r="J161"/>
  <c r="BE161"/>
  <c r="BI158"/>
  <c r="BH158"/>
  <c r="BG158"/>
  <c r="BF158"/>
  <c r="T158"/>
  <c r="T157"/>
  <c r="R158"/>
  <c r="R157" s="1"/>
  <c r="P158"/>
  <c r="P157"/>
  <c r="BK158"/>
  <c r="BK157" s="1"/>
  <c r="J157" s="1"/>
  <c r="J69" s="1"/>
  <c r="J158"/>
  <c r="BE158"/>
  <c r="BI156"/>
  <c r="BH156"/>
  <c r="BG156"/>
  <c r="BF156"/>
  <c r="T156"/>
  <c r="T155"/>
  <c r="R156"/>
  <c r="R155" s="1"/>
  <c r="P156"/>
  <c r="P155"/>
  <c r="BK156"/>
  <c r="BK155" s="1"/>
  <c r="J155" s="1"/>
  <c r="J68" s="1"/>
  <c r="J156"/>
  <c r="BE156"/>
  <c r="BI153"/>
  <c r="BH153"/>
  <c r="BG153"/>
  <c r="BF153"/>
  <c r="T153"/>
  <c r="R153"/>
  <c r="P153"/>
  <c r="BK153"/>
  <c r="J153"/>
  <c r="BE153"/>
  <c r="BI152"/>
  <c r="BH152"/>
  <c r="BG152"/>
  <c r="BF152"/>
  <c r="T152"/>
  <c r="T149" s="1"/>
  <c r="T148" s="1"/>
  <c r="R152"/>
  <c r="P152"/>
  <c r="BK152"/>
  <c r="J152"/>
  <c r="BE152" s="1"/>
  <c r="BI150"/>
  <c r="BH150"/>
  <c r="BG150"/>
  <c r="BF150"/>
  <c r="T150"/>
  <c r="R150"/>
  <c r="R149" s="1"/>
  <c r="P150"/>
  <c r="P149" s="1"/>
  <c r="P148" s="1"/>
  <c r="BK150"/>
  <c r="BK149"/>
  <c r="J150"/>
  <c r="BE150" s="1"/>
  <c r="BI146"/>
  <c r="BH146"/>
  <c r="BG146"/>
  <c r="BF146"/>
  <c r="T146"/>
  <c r="R146"/>
  <c r="P146"/>
  <c r="BK146"/>
  <c r="J146"/>
  <c r="BE146" s="1"/>
  <c r="BI144"/>
  <c r="BH144"/>
  <c r="BG144"/>
  <c r="BF144"/>
  <c r="T144"/>
  <c r="R144"/>
  <c r="P144"/>
  <c r="BK144"/>
  <c r="J144"/>
  <c r="BE144"/>
  <c r="BI142"/>
  <c r="BH142"/>
  <c r="BG142"/>
  <c r="BF142"/>
  <c r="T142"/>
  <c r="T141" s="1"/>
  <c r="R142"/>
  <c r="R141"/>
  <c r="P142"/>
  <c r="P141" s="1"/>
  <c r="BK142"/>
  <c r="BK141"/>
  <c r="J141"/>
  <c r="J65" s="1"/>
  <c r="J142"/>
  <c r="BE142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 s="1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 s="1"/>
  <c r="BI133"/>
  <c r="BH133"/>
  <c r="BG133"/>
  <c r="BF133"/>
  <c r="T133"/>
  <c r="R133"/>
  <c r="P133"/>
  <c r="P128" s="1"/>
  <c r="BK133"/>
  <c r="J133"/>
  <c r="BE133"/>
  <c r="BI131"/>
  <c r="BH131"/>
  <c r="BG131"/>
  <c r="BF131"/>
  <c r="T131"/>
  <c r="T128" s="1"/>
  <c r="R131"/>
  <c r="P131"/>
  <c r="BK131"/>
  <c r="J131"/>
  <c r="BE131" s="1"/>
  <c r="BI129"/>
  <c r="BH129"/>
  <c r="BG129"/>
  <c r="BF129"/>
  <c r="T129"/>
  <c r="R129"/>
  <c r="R128" s="1"/>
  <c r="P129"/>
  <c r="BK129"/>
  <c r="BK128" s="1"/>
  <c r="J128" s="1"/>
  <c r="J64" s="1"/>
  <c r="J129"/>
  <c r="BE129"/>
  <c r="BI127"/>
  <c r="BH127"/>
  <c r="BG127"/>
  <c r="BF127"/>
  <c r="T127"/>
  <c r="T126"/>
  <c r="R127"/>
  <c r="R126" s="1"/>
  <c r="P127"/>
  <c r="P126"/>
  <c r="BK127"/>
  <c r="BK126" s="1"/>
  <c r="J126" s="1"/>
  <c r="J63" s="1"/>
  <c r="J127"/>
  <c r="BE127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 s="1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 s="1"/>
  <c r="BI119"/>
  <c r="BH119"/>
  <c r="BG119"/>
  <c r="BF119"/>
  <c r="T119"/>
  <c r="R119"/>
  <c r="P119"/>
  <c r="P115" s="1"/>
  <c r="BK119"/>
  <c r="J119"/>
  <c r="BE119"/>
  <c r="BI118"/>
  <c r="BH118"/>
  <c r="BG118"/>
  <c r="BF118"/>
  <c r="T118"/>
  <c r="T115" s="1"/>
  <c r="R118"/>
  <c r="P118"/>
  <c r="BK118"/>
  <c r="J118"/>
  <c r="BE118" s="1"/>
  <c r="BI116"/>
  <c r="BH116"/>
  <c r="BG116"/>
  <c r="BF116"/>
  <c r="T116"/>
  <c r="R116"/>
  <c r="R115" s="1"/>
  <c r="P116"/>
  <c r="BK116"/>
  <c r="BK115" s="1"/>
  <c r="J115" s="1"/>
  <c r="J62" s="1"/>
  <c r="J116"/>
  <c r="BE116"/>
  <c r="BI110"/>
  <c r="BH110"/>
  <c r="BG110"/>
  <c r="BF110"/>
  <c r="T110"/>
  <c r="R110"/>
  <c r="P110"/>
  <c r="BK110"/>
  <c r="J110"/>
  <c r="BE110"/>
  <c r="BI104"/>
  <c r="BH104"/>
  <c r="BG104"/>
  <c r="BF104"/>
  <c r="T104"/>
  <c r="R104"/>
  <c r="P104"/>
  <c r="BK104"/>
  <c r="J104"/>
  <c r="BE104" s="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 s="1"/>
  <c r="BI95"/>
  <c r="BH95"/>
  <c r="BG95"/>
  <c r="BF95"/>
  <c r="T95"/>
  <c r="R95"/>
  <c r="P95"/>
  <c r="BK95"/>
  <c r="J95"/>
  <c r="BE95"/>
  <c r="BI94"/>
  <c r="F37" s="1"/>
  <c r="BD55" i="1" s="1"/>
  <c r="BD54" s="1"/>
  <c r="W33" s="1"/>
  <c r="BH94" i="2"/>
  <c r="BG94"/>
  <c r="BF94"/>
  <c r="T94"/>
  <c r="R94"/>
  <c r="P94"/>
  <c r="BK94"/>
  <c r="J94"/>
  <c r="BE94" s="1"/>
  <c r="BI93"/>
  <c r="BH93"/>
  <c r="F36" s="1"/>
  <c r="BC55" i="1" s="1"/>
  <c r="BC54" s="1"/>
  <c r="BG93" i="2"/>
  <c r="F35" s="1"/>
  <c r="BB55" i="1" s="1"/>
  <c r="BB54" s="1"/>
  <c r="BF93" i="2"/>
  <c r="F34" s="1"/>
  <c r="BA55" i="1" s="1"/>
  <c r="BA54" s="1"/>
  <c r="J34" i="2"/>
  <c r="AW55" i="1" s="1"/>
  <c r="T93" i="2"/>
  <c r="T92" s="1"/>
  <c r="T91" s="1"/>
  <c r="T90" s="1"/>
  <c r="R93"/>
  <c r="R92" s="1"/>
  <c r="R91" s="1"/>
  <c r="P93"/>
  <c r="P92" s="1"/>
  <c r="BK93"/>
  <c r="BK92" s="1"/>
  <c r="J93"/>
  <c r="BE93"/>
  <c r="F86"/>
  <c r="F84"/>
  <c r="E82"/>
  <c r="F54"/>
  <c r="F52"/>
  <c r="E50"/>
  <c r="J24"/>
  <c r="E24"/>
  <c r="J55" s="1"/>
  <c r="J87"/>
  <c r="J23"/>
  <c r="J21"/>
  <c r="E21"/>
  <c r="J54" s="1"/>
  <c r="J20"/>
  <c r="J18"/>
  <c r="E18"/>
  <c r="F87" s="1"/>
  <c r="F55"/>
  <c r="J17"/>
  <c r="J12"/>
  <c r="J84" s="1"/>
  <c r="J52"/>
  <c r="E7"/>
  <c r="E48" s="1"/>
  <c r="AS54" i="1"/>
  <c r="L50"/>
  <c r="AM50"/>
  <c r="AM49"/>
  <c r="L49"/>
  <c r="AM47"/>
  <c r="L47"/>
  <c r="L45"/>
  <c r="L44"/>
  <c r="BK91" i="2" l="1"/>
  <c r="J92"/>
  <c r="J61" s="1"/>
  <c r="P91"/>
  <c r="P90" s="1"/>
  <c r="AU55" i="1" s="1"/>
  <c r="AU54" s="1"/>
  <c r="R148" i="2"/>
  <c r="R90" s="1"/>
  <c r="AX54" i="1"/>
  <c r="W31"/>
  <c r="W32"/>
  <c r="AY54"/>
  <c r="W30"/>
  <c r="AW54"/>
  <c r="AK30" s="1"/>
  <c r="J33" i="2"/>
  <c r="AV55" i="1" s="1"/>
  <c r="AT55" s="1"/>
  <c r="BK148" i="2"/>
  <c r="J148" s="1"/>
  <c r="J66" s="1"/>
  <c r="F33"/>
  <c r="AZ55" i="1" s="1"/>
  <c r="AZ54" s="1"/>
  <c r="E80" i="2"/>
  <c r="J86"/>
  <c r="J149"/>
  <c r="J67" s="1"/>
  <c r="BK90" l="1"/>
  <c r="J90" s="1"/>
  <c r="J91"/>
  <c r="J60" s="1"/>
  <c r="AV54" i="1"/>
  <c r="W29"/>
  <c r="J59" i="2" l="1"/>
  <c r="J30"/>
  <c r="AK29" i="1"/>
  <c r="AT54"/>
  <c r="AG55" l="1"/>
  <c r="J39" i="2"/>
  <c r="AG54" i="1" l="1"/>
  <c r="AN55"/>
  <c r="AN54" l="1"/>
  <c r="AK26"/>
  <c r="AK35" s="1"/>
</calcChain>
</file>

<file path=xl/sharedStrings.xml><?xml version="1.0" encoding="utf-8"?>
<sst xmlns="http://schemas.openxmlformats.org/spreadsheetml/2006/main" count="1051" uniqueCount="289">
  <si>
    <t>Export Komplet</t>
  </si>
  <si>
    <t/>
  </si>
  <si>
    <t>2.0</t>
  </si>
  <si>
    <t>ZAMOK</t>
  </si>
  <si>
    <t>False</t>
  </si>
  <si>
    <t>{c2d291aa-efa7-4843-a385-31781afaa81c}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</si>
  <si>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</si>
  <si>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</si>
  <si>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</si>
  <si>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</si>
  <si>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</si>
  <si>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</si>
  <si>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</si>
  <si>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</si>
  <si>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X003-19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</si>
  <si>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</si>
  <si>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</si>
  <si>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místní komunikace</t>
  </si>
  <si>
    <t>KSO:</t>
  </si>
  <si>
    <t>CC-CZ:</t>
  </si>
  <si>
    <t>Místo:</t>
  </si>
  <si>
    <t>Obec Činěves</t>
  </si>
  <si>
    <t>Datum:</t>
  </si>
  <si>
    <t>5. 2. 2019</t>
  </si>
  <si>
    <t>Zadavatel:</t>
  </si>
  <si>
    <t>IČ:</t>
  </si>
  <si>
    <t>00239046</t>
  </si>
  <si>
    <t>Obecní úřad Činěves</t>
  </si>
  <si>
    <t>DIČ:</t>
  </si>
  <si>
    <t>CZ00239046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</si>
  <si>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</si>
  <si>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</si>
  <si>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</si>
  <si>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</si>
  <si>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</si>
  <si>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</si>
  <si>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</si>
  <si>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</si>
  <si>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</si>
  <si>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</si>
  <si>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</si>
  <si>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</si>
  <si>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</si>
  <si>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</si>
  <si>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</si>
  <si>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</si>
  <si>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</si>
  <si>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</si>
  <si>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</si>
  <si>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</si>
  <si>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</si>
  <si>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</si>
  <si>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</si>
  <si>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</si>
  <si>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</si>
  <si>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</si>
  <si>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</si>
  <si>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</si>
  <si>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</si>
  <si>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</si>
  <si>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</si>
  <si>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</si>
  <si>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</si>
  <si>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</si>
  <si>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</si>
  <si>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</si>
  <si>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</si>
  <si>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</si>
  <si>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</si>
  <si>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</si>
  <si>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</si>
  <si>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</si>
  <si>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</si>
  <si>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</si>
  <si>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</si>
  <si>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</si>
  <si>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SO.101</t>
  </si>
  <si>
    <t>STA</t>
  </si>
  <si>
    <t>1</t>
  </si>
  <si>
    <t>{08f041f1-184f-4a64-9d41-bcbd7547186d}</t>
  </si>
  <si>
    <t>2</t>
  </si>
  <si>
    <t>KRYCÍ LIST SOUPISU PRACÍ</t>
  </si>
  <si>
    <t>Objekt:</t>
  </si>
  <si>
    <t>SO.101 - Oprava místní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</si>
  <si>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</si>
  <si>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</si>
  <si>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</si>
  <si>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</si>
  <si>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</si>
  <si>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</si>
  <si>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</si>
  <si>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</si>
  <si>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</si>
  <si>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</si>
  <si>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</si>
  <si>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</si>
  <si>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</si>
  <si>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</si>
  <si>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</si>
  <si>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</si>
  <si>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</si>
  <si>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</si>
  <si>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</si>
  <si>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</si>
  <si>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</si>
  <si>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</si>
  <si>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</si>
  <si>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</si>
  <si>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</si>
  <si>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</si>
  <si>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</si>
  <si>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</si>
  <si>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</si>
  <si>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</si>
  <si>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</si>
  <si>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</si>
  <si>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</si>
  <si>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</si>
  <si>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113154113</t>
  </si>
  <si>
    <t>Frézování živičného krytu tl 50 mm pruh š 0,5 m pl do 500 m2 bez překážek v trase</t>
  </si>
  <si>
    <t>m2</t>
  </si>
  <si>
    <t>CS ÚRS 2019 01</t>
  </si>
  <si>
    <t>4</t>
  </si>
  <si>
    <t>-559663589</t>
  </si>
  <si>
    <t>113155113</t>
  </si>
  <si>
    <t>Frézování betonového krytu tl 50 mm pruh š 0,5 m pl do 500 m2 bez překážek v trase</t>
  </si>
  <si>
    <t>-1330398010</t>
  </si>
  <si>
    <t>3</t>
  </si>
  <si>
    <t>132201101</t>
  </si>
  <si>
    <t>Hloubení rýh š do 600 mm v hornině tř. 3 objemu do 100 m3</t>
  </si>
  <si>
    <t>m3</t>
  </si>
  <si>
    <t>-846971219</t>
  </si>
  <si>
    <t>VV</t>
  </si>
  <si>
    <t>28,6*0,6*0,35</t>
  </si>
  <si>
    <t>132201109</t>
  </si>
  <si>
    <t>Příplatek za lepivost k hloubení rýh š do 600 mm v hornině tř. 3</t>
  </si>
  <si>
    <t>1420993521</t>
  </si>
  <si>
    <t>5</t>
  </si>
  <si>
    <t>162701105</t>
  </si>
  <si>
    <t>Vodorovné přemístění do 10000 m výkopku/sypaniny z horniny tř. 1 až 4</t>
  </si>
  <si>
    <t>-1693962208</t>
  </si>
  <si>
    <t>"výkop pro obruby" 28,6*0,6*0,35</t>
  </si>
  <si>
    <t>"živičný kryt" 338,9*0,05</t>
  </si>
  <si>
    <t>"betonový kryt" 45,8*0,05</t>
  </si>
  <si>
    <t>Součet</t>
  </si>
  <si>
    <t>6</t>
  </si>
  <si>
    <t>162701109</t>
  </si>
  <si>
    <t>Příplatek k vodorovnému přemístění výkopku/sypaniny z horniny tř. 1 až 4 ZKD 1000 m přes 10000 m</t>
  </si>
  <si>
    <t>-293801700</t>
  </si>
  <si>
    <t>Mezisoučet</t>
  </si>
  <si>
    <t>25,241*5</t>
  </si>
  <si>
    <t>7</t>
  </si>
  <si>
    <t>171201201</t>
  </si>
  <si>
    <t>Uložení sypaniny na skládky</t>
  </si>
  <si>
    <t>-1521168533</t>
  </si>
  <si>
    <t>Komunikace pozemní</t>
  </si>
  <si>
    <t>8</t>
  </si>
  <si>
    <t>564861111</t>
  </si>
  <si>
    <t>Podklad ze štěrkodrtě ŠD tl 200 mm</t>
  </si>
  <si>
    <t>-553730666</t>
  </si>
  <si>
    <t>28,6*0,6</t>
  </si>
  <si>
    <t>9</t>
  </si>
  <si>
    <t>572141111</t>
  </si>
  <si>
    <t>Vyrovnání povrchu dosavadních krytů asfaltovým betonem ACO (AB) tl do 40 mm</t>
  </si>
  <si>
    <t>1596986530</t>
  </si>
  <si>
    <t>10</t>
  </si>
  <si>
    <t>573111113</t>
  </si>
  <si>
    <t>Postřik živičný infiltrační s posypem z asfaltu množství 1,5 kg/m2</t>
  </si>
  <si>
    <t>207943876</t>
  </si>
  <si>
    <t>"na očištěný povrch" 384,7</t>
  </si>
  <si>
    <t>11</t>
  </si>
  <si>
    <t>573231108</t>
  </si>
  <si>
    <t>Postřik živičný spojovací ze silniční emulze v množství 0,50 kg/m2</t>
  </si>
  <si>
    <t>823009755</t>
  </si>
  <si>
    <t>12</t>
  </si>
  <si>
    <t>573231112</t>
  </si>
  <si>
    <t>Postřik živičný spojovací ze silniční emulze v množství 0,80 kg/m2</t>
  </si>
  <si>
    <t>2095941898</t>
  </si>
  <si>
    <t>13</t>
  </si>
  <si>
    <t>577144111</t>
  </si>
  <si>
    <t>Asfaltový beton vrstva obrusná ACO 11 (ABS) tř. I tl 50 mm š do 3 m z nemodifikovaného asfaltu</t>
  </si>
  <si>
    <t>1183929776</t>
  </si>
  <si>
    <t>14</t>
  </si>
  <si>
    <t>577144111.1</t>
  </si>
  <si>
    <t>Asfaltový beton vrstva obrusná ACO 11 (ABS) tř. I tl 50 mm - příplatek za použití 3D roztýlené výztuže v asfaltové směsi</t>
  </si>
  <si>
    <t>-1330586653</t>
  </si>
  <si>
    <t>Trubní vedení</t>
  </si>
  <si>
    <t>899331111</t>
  </si>
  <si>
    <t>Výšková úprava uličního vstupu nebo vpusti do 200 mm zvýšením poklopu</t>
  </si>
  <si>
    <t>kus</t>
  </si>
  <si>
    <t>771778461</t>
  </si>
  <si>
    <t>Ostatní konstrukce a práce, bourání</t>
  </si>
  <si>
    <t>16</t>
  </si>
  <si>
    <t>916131213</t>
  </si>
  <si>
    <t>Osazení silničního obrubníku betonového stojatého s boční opěrou do lože z betonu prostého</t>
  </si>
  <si>
    <t>m</t>
  </si>
  <si>
    <t>-1692420046</t>
  </si>
  <si>
    <t>28,6</t>
  </si>
  <si>
    <t>17</t>
  </si>
  <si>
    <t>M</t>
  </si>
  <si>
    <t>59217026</t>
  </si>
  <si>
    <t>obrubník betonový silniční 500x150x250mm</t>
  </si>
  <si>
    <t>446040707</t>
  </si>
  <si>
    <t>"prořez 5%" (28,6*2)*1,05</t>
  </si>
  <si>
    <t>18</t>
  </si>
  <si>
    <t>919112232</t>
  </si>
  <si>
    <t>Řezání spár pro vytvoření komůrky š 20 mm hl 30 mm pro těsnící zálivku v živičném krytu</t>
  </si>
  <si>
    <t>1140496975</t>
  </si>
  <si>
    <t>19</t>
  </si>
  <si>
    <t>919122131</t>
  </si>
  <si>
    <t>Těsnění spár zálivkou za tepla pro komůrky š 20 mm hl 30 mm s těsnicím profilem</t>
  </si>
  <si>
    <t>-748437960</t>
  </si>
  <si>
    <t>20</t>
  </si>
  <si>
    <t>919721223</t>
  </si>
  <si>
    <t>Geomříž pro vyztužení asfaltového povrchu ze skelných vláken s geotextilií pevnost 100 kN/m</t>
  </si>
  <si>
    <t>-279928095</t>
  </si>
  <si>
    <t>384,7</t>
  </si>
  <si>
    <t>919731122</t>
  </si>
  <si>
    <t>Zarovnání styčné plochy podkladu nebo krytu živičného tl do 100 mm</t>
  </si>
  <si>
    <t>-1348756609</t>
  </si>
  <si>
    <t>22</t>
  </si>
  <si>
    <t>919794441</t>
  </si>
  <si>
    <t>Úprava ploch kolem hydrantů, šoupat, poklopů a mříží nebo sloupů v živičných krytech pl do 2 m2</t>
  </si>
  <si>
    <t>593355691</t>
  </si>
  <si>
    <t>23</t>
  </si>
  <si>
    <t>938908411</t>
  </si>
  <si>
    <t>Čištění vozovek splachováním vodou</t>
  </si>
  <si>
    <t>-1113904839</t>
  </si>
  <si>
    <t>338,9+45,8</t>
  </si>
  <si>
    <t>997</t>
  </si>
  <si>
    <t>Přesun sutě</t>
  </si>
  <si>
    <t>24</t>
  </si>
  <si>
    <t>997013801</t>
  </si>
  <si>
    <t>Poplatek za uložení na skládce (skládkovné) stavebního odpadu betonového kód odpadu 170 101</t>
  </si>
  <si>
    <t>t</t>
  </si>
  <si>
    <t>1757189525</t>
  </si>
  <si>
    <t>"betonový kryt" 45,8*0,05*2,5</t>
  </si>
  <si>
    <t>25</t>
  </si>
  <si>
    <t>997223845</t>
  </si>
  <si>
    <t>Poplatek za uložení na skládce (skládkovné) odpadu asfaltového bez dehtu kód odpadu 170 302</t>
  </si>
  <si>
    <t>1667748842</t>
  </si>
  <si>
    <t>"živičný kryt" 338,9*0,05*2,45</t>
  </si>
  <si>
    <t>26</t>
  </si>
  <si>
    <t>997223855</t>
  </si>
  <si>
    <t>Poplatek za uložení na skládce (skládkovné) zeminy a kameniva kód odpadu 170 504</t>
  </si>
  <si>
    <t>-355423169</t>
  </si>
  <si>
    <t>"výkop pro obruby" 28,6*0,6*0,35*2,2</t>
  </si>
  <si>
    <t>VRN</t>
  </si>
  <si>
    <t>Vedlejší rozpočtové náklady</t>
  </si>
  <si>
    <t>VRN1</t>
  </si>
  <si>
    <t>Průzkumné, geodetické a projektové práce</t>
  </si>
  <si>
    <t>27</t>
  </si>
  <si>
    <t>012103000</t>
  </si>
  <si>
    <t>Geodetické práce před výstavbou</t>
  </si>
  <si>
    <t>kpl</t>
  </si>
  <si>
    <t>1024</t>
  </si>
  <si>
    <t>-554539913</t>
  </si>
  <si>
    <t>"vytyčení inženýrských sítí" 1</t>
  </si>
  <si>
    <t>28</t>
  </si>
  <si>
    <t>012203000</t>
  </si>
  <si>
    <t>Geodetické práce při provádění stavby</t>
  </si>
  <si>
    <t>-1287807660</t>
  </si>
  <si>
    <t>29</t>
  </si>
  <si>
    <t>012303000</t>
  </si>
  <si>
    <t>Geodetické práce po výstavbě</t>
  </si>
  <si>
    <t>1781359980</t>
  </si>
  <si>
    <t>"geodetické zaměření skutečně provedených prací" 1</t>
  </si>
  <si>
    <t>VRN3</t>
  </si>
  <si>
    <t>Zařízení staveniště</t>
  </si>
  <si>
    <t>30</t>
  </si>
  <si>
    <t>030001000</t>
  </si>
  <si>
    <t>754878252</t>
  </si>
  <si>
    <t>VRN4</t>
  </si>
  <si>
    <t>Inženýrská činnost</t>
  </si>
  <si>
    <t>31</t>
  </si>
  <si>
    <t>043002000</t>
  </si>
  <si>
    <t>Zkoušky a ostatní měření</t>
  </si>
  <si>
    <t>-856116661</t>
  </si>
  <si>
    <t>"zkoušky dle potřeby stavby" 1</t>
  </si>
  <si>
    <t>VRN7</t>
  </si>
  <si>
    <t>Provozní vlivy</t>
  </si>
  <si>
    <t>32</t>
  </si>
  <si>
    <t>07210300R</t>
  </si>
  <si>
    <t xml:space="preserve">Projednání DIO a zajištění DIR </t>
  </si>
  <si>
    <t>1779458091</t>
  </si>
  <si>
    <t>33</t>
  </si>
  <si>
    <t>07210301R</t>
  </si>
  <si>
    <t xml:space="preserve">Zajištění DIO komunikace </t>
  </si>
  <si>
    <t>1364556104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</si>
</sst>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view="pageBreakPreview" zoomScale="60" zoomScaleNormal="10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2" t="s">
        <v>14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0"/>
      <c r="AQ5" s="20"/>
      <c r="AR5" s="18"/>
      <c r="BE5" s="232" t="s">
        <v>15</v>
      </c>
      <c r="BS5" s="15" t="s">
        <v>6</v>
      </c>
    </row>
    <row r="6" spans="1:74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4" t="s">
        <v>17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0"/>
      <c r="AQ6" s="20"/>
      <c r="AR6" s="18"/>
      <c r="BE6" s="233"/>
      <c r="BS6" s="15" t="s">
        <v>6</v>
      </c>
    </row>
    <row r="7" spans="1:74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33"/>
      <c r="BS7" s="15" t="s">
        <v>6</v>
      </c>
    </row>
    <row r="8" spans="1:74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33"/>
      <c r="BS8" s="15" t="s">
        <v>6</v>
      </c>
    </row>
    <row r="9" spans="1:74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3"/>
      <c r="BS9" s="15" t="s">
        <v>6</v>
      </c>
    </row>
    <row r="10" spans="1:74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33"/>
      <c r="BS10" s="15" t="s">
        <v>6</v>
      </c>
    </row>
    <row r="11" spans="1:74" ht="18.399999999999999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33"/>
      <c r="BS11" s="15" t="s">
        <v>6</v>
      </c>
    </row>
    <row r="12" spans="1:74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3"/>
      <c r="BS12" s="15" t="s">
        <v>6</v>
      </c>
    </row>
    <row r="13" spans="1:74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33"/>
      <c r="BS13" s="15" t="s">
        <v>6</v>
      </c>
    </row>
    <row r="14" spans="1:74" ht="11.25">
      <c r="B14" s="19"/>
      <c r="C14" s="20"/>
      <c r="D14" s="20"/>
      <c r="E14" s="265" t="s">
        <v>31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33"/>
      <c r="BS14" s="15" t="s">
        <v>6</v>
      </c>
    </row>
    <row r="15" spans="1:74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3"/>
      <c r="BS15" s="15" t="s">
        <v>4</v>
      </c>
    </row>
    <row r="16" spans="1:74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33"/>
      <c r="BS16" s="15" t="s">
        <v>4</v>
      </c>
    </row>
    <row r="17" spans="2:71" ht="18.399999999999999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33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3"/>
      <c r="BS18" s="15" t="s">
        <v>6</v>
      </c>
    </row>
    <row r="19" spans="2:7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33"/>
      <c r="BS19" s="15" t="s">
        <v>6</v>
      </c>
    </row>
    <row r="20" spans="2:71" ht="18.399999999999999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33"/>
      <c r="BS20" s="15" t="s">
        <v>34</v>
      </c>
    </row>
    <row r="21" spans="2:7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3"/>
    </row>
    <row r="22" spans="2:7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3"/>
    </row>
    <row r="23" spans="2:71" ht="16.5" customHeight="1">
      <c r="B23" s="19"/>
      <c r="C23" s="20"/>
      <c r="D23" s="20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0"/>
      <c r="AP23" s="20"/>
      <c r="AQ23" s="20"/>
      <c r="AR23" s="18"/>
      <c r="BE23" s="233"/>
    </row>
    <row r="24" spans="2:7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3"/>
    </row>
    <row r="25" spans="2:7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3"/>
    </row>
    <row r="26" spans="2:71" s="1" customFormat="1" ht="25.9" customHeight="1"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4">
        <f>ROUND(AG54,2)</f>
        <v>0</v>
      </c>
      <c r="AL26" s="235"/>
      <c r="AM26" s="235"/>
      <c r="AN26" s="235"/>
      <c r="AO26" s="235"/>
      <c r="AP26" s="33"/>
      <c r="AQ26" s="33"/>
      <c r="AR26" s="36"/>
      <c r="BE26" s="233"/>
    </row>
    <row r="27" spans="2:7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3"/>
    </row>
    <row r="28" spans="2:71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8" t="s">
        <v>38</v>
      </c>
      <c r="M28" s="268"/>
      <c r="N28" s="268"/>
      <c r="O28" s="268"/>
      <c r="P28" s="268"/>
      <c r="Q28" s="33"/>
      <c r="R28" s="33"/>
      <c r="S28" s="33"/>
      <c r="T28" s="33"/>
      <c r="U28" s="33"/>
      <c r="V28" s="33"/>
      <c r="W28" s="268" t="s">
        <v>39</v>
      </c>
      <c r="X28" s="268"/>
      <c r="Y28" s="268"/>
      <c r="Z28" s="268"/>
      <c r="AA28" s="268"/>
      <c r="AB28" s="268"/>
      <c r="AC28" s="268"/>
      <c r="AD28" s="268"/>
      <c r="AE28" s="268"/>
      <c r="AF28" s="33"/>
      <c r="AG28" s="33"/>
      <c r="AH28" s="33"/>
      <c r="AI28" s="33"/>
      <c r="AJ28" s="33"/>
      <c r="AK28" s="268" t="s">
        <v>40</v>
      </c>
      <c r="AL28" s="268"/>
      <c r="AM28" s="268"/>
      <c r="AN28" s="268"/>
      <c r="AO28" s="268"/>
      <c r="AP28" s="33"/>
      <c r="AQ28" s="33"/>
      <c r="AR28" s="36"/>
      <c r="BE28" s="233"/>
    </row>
    <row r="29" spans="2:71" s="2" customFormat="1" ht="14.45" customHeight="1">
      <c r="B29" s="37"/>
      <c r="C29" s="38"/>
      <c r="D29" s="27" t="s">
        <v>41</v>
      </c>
      <c r="E29" s="38"/>
      <c r="F29" s="27" t="s">
        <v>42</v>
      </c>
      <c r="G29" s="38"/>
      <c r="H29" s="38"/>
      <c r="I29" s="38"/>
      <c r="J29" s="38"/>
      <c r="K29" s="38"/>
      <c r="L29" s="269">
        <v>0.21</v>
      </c>
      <c r="M29" s="231"/>
      <c r="N29" s="231"/>
      <c r="O29" s="231"/>
      <c r="P29" s="231"/>
      <c r="Q29" s="38"/>
      <c r="R29" s="38"/>
      <c r="S29" s="38"/>
      <c r="T29" s="38"/>
      <c r="U29" s="38"/>
      <c r="V29" s="38"/>
      <c r="W29" s="230">
        <f>ROUND(AZ54, 2)</f>
        <v>0</v>
      </c>
      <c r="X29" s="231"/>
      <c r="Y29" s="231"/>
      <c r="Z29" s="231"/>
      <c r="AA29" s="231"/>
      <c r="AB29" s="231"/>
      <c r="AC29" s="231"/>
      <c r="AD29" s="231"/>
      <c r="AE29" s="231"/>
      <c r="AF29" s="38"/>
      <c r="AG29" s="38"/>
      <c r="AH29" s="38"/>
      <c r="AI29" s="38"/>
      <c r="AJ29" s="38"/>
      <c r="AK29" s="230">
        <f>ROUND(AV54, 2)</f>
        <v>0</v>
      </c>
      <c r="AL29" s="231"/>
      <c r="AM29" s="231"/>
      <c r="AN29" s="231"/>
      <c r="AO29" s="231"/>
      <c r="AP29" s="38"/>
      <c r="AQ29" s="38"/>
      <c r="AR29" s="39"/>
      <c r="BE29" s="233"/>
    </row>
    <row r="30" spans="2:71" s="2" customFormat="1" ht="14.45" customHeight="1">
      <c r="B30" s="37"/>
      <c r="C30" s="38"/>
      <c r="D30" s="38"/>
      <c r="E30" s="38"/>
      <c r="F30" s="27" t="s">
        <v>43</v>
      </c>
      <c r="G30" s="38"/>
      <c r="H30" s="38"/>
      <c r="I30" s="38"/>
      <c r="J30" s="38"/>
      <c r="K30" s="38"/>
      <c r="L30" s="269">
        <v>0.15</v>
      </c>
      <c r="M30" s="231"/>
      <c r="N30" s="231"/>
      <c r="O30" s="231"/>
      <c r="P30" s="231"/>
      <c r="Q30" s="38"/>
      <c r="R30" s="38"/>
      <c r="S30" s="38"/>
      <c r="T30" s="38"/>
      <c r="U30" s="38"/>
      <c r="V30" s="38"/>
      <c r="W30" s="230">
        <f>ROUND(BA54, 2)</f>
        <v>0</v>
      </c>
      <c r="X30" s="231"/>
      <c r="Y30" s="231"/>
      <c r="Z30" s="231"/>
      <c r="AA30" s="231"/>
      <c r="AB30" s="231"/>
      <c r="AC30" s="231"/>
      <c r="AD30" s="231"/>
      <c r="AE30" s="231"/>
      <c r="AF30" s="38"/>
      <c r="AG30" s="38"/>
      <c r="AH30" s="38"/>
      <c r="AI30" s="38"/>
      <c r="AJ30" s="38"/>
      <c r="AK30" s="230">
        <f>ROUND(AW54, 2)</f>
        <v>0</v>
      </c>
      <c r="AL30" s="231"/>
      <c r="AM30" s="231"/>
      <c r="AN30" s="231"/>
      <c r="AO30" s="231"/>
      <c r="AP30" s="38"/>
      <c r="AQ30" s="38"/>
      <c r="AR30" s="39"/>
      <c r="BE30" s="233"/>
    </row>
    <row r="31" spans="2:71" s="2" customFormat="1" ht="14.45" hidden="1" customHeight="1">
      <c r="B31" s="37"/>
      <c r="C31" s="38"/>
      <c r="D31" s="38"/>
      <c r="E31" s="38"/>
      <c r="F31" s="27" t="s">
        <v>44</v>
      </c>
      <c r="G31" s="38"/>
      <c r="H31" s="38"/>
      <c r="I31" s="38"/>
      <c r="J31" s="38"/>
      <c r="K31" s="38"/>
      <c r="L31" s="269">
        <v>0.21</v>
      </c>
      <c r="M31" s="231"/>
      <c r="N31" s="231"/>
      <c r="O31" s="231"/>
      <c r="P31" s="231"/>
      <c r="Q31" s="38"/>
      <c r="R31" s="38"/>
      <c r="S31" s="38"/>
      <c r="T31" s="38"/>
      <c r="U31" s="38"/>
      <c r="V31" s="38"/>
      <c r="W31" s="230">
        <f>ROUND(BB54, 2)</f>
        <v>0</v>
      </c>
      <c r="X31" s="231"/>
      <c r="Y31" s="231"/>
      <c r="Z31" s="231"/>
      <c r="AA31" s="231"/>
      <c r="AB31" s="231"/>
      <c r="AC31" s="231"/>
      <c r="AD31" s="231"/>
      <c r="AE31" s="231"/>
      <c r="AF31" s="38"/>
      <c r="AG31" s="38"/>
      <c r="AH31" s="38"/>
      <c r="AI31" s="38"/>
      <c r="AJ31" s="38"/>
      <c r="AK31" s="230">
        <v>0</v>
      </c>
      <c r="AL31" s="231"/>
      <c r="AM31" s="231"/>
      <c r="AN31" s="231"/>
      <c r="AO31" s="231"/>
      <c r="AP31" s="38"/>
      <c r="AQ31" s="38"/>
      <c r="AR31" s="39"/>
      <c r="BE31" s="233"/>
    </row>
    <row r="32" spans="2:71" s="2" customFormat="1" ht="14.45" hidden="1" customHeight="1">
      <c r="B32" s="37"/>
      <c r="C32" s="38"/>
      <c r="D32" s="38"/>
      <c r="E32" s="38"/>
      <c r="F32" s="27" t="s">
        <v>45</v>
      </c>
      <c r="G32" s="38"/>
      <c r="H32" s="38"/>
      <c r="I32" s="38"/>
      <c r="J32" s="38"/>
      <c r="K32" s="38"/>
      <c r="L32" s="269">
        <v>0.15</v>
      </c>
      <c r="M32" s="231"/>
      <c r="N32" s="231"/>
      <c r="O32" s="231"/>
      <c r="P32" s="231"/>
      <c r="Q32" s="38"/>
      <c r="R32" s="38"/>
      <c r="S32" s="38"/>
      <c r="T32" s="38"/>
      <c r="U32" s="38"/>
      <c r="V32" s="38"/>
      <c r="W32" s="230">
        <f>ROUND(BC54, 2)</f>
        <v>0</v>
      </c>
      <c r="X32" s="231"/>
      <c r="Y32" s="231"/>
      <c r="Z32" s="231"/>
      <c r="AA32" s="231"/>
      <c r="AB32" s="231"/>
      <c r="AC32" s="231"/>
      <c r="AD32" s="231"/>
      <c r="AE32" s="231"/>
      <c r="AF32" s="38"/>
      <c r="AG32" s="38"/>
      <c r="AH32" s="38"/>
      <c r="AI32" s="38"/>
      <c r="AJ32" s="38"/>
      <c r="AK32" s="230">
        <v>0</v>
      </c>
      <c r="AL32" s="231"/>
      <c r="AM32" s="231"/>
      <c r="AN32" s="231"/>
      <c r="AO32" s="231"/>
      <c r="AP32" s="38"/>
      <c r="AQ32" s="38"/>
      <c r="AR32" s="39"/>
      <c r="BE32" s="233"/>
    </row>
    <row r="33" spans="2:57" s="2" customFormat="1" ht="14.45" hidden="1" customHeight="1">
      <c r="B33" s="37"/>
      <c r="C33" s="38"/>
      <c r="D33" s="38"/>
      <c r="E33" s="38"/>
      <c r="F33" s="27" t="s">
        <v>46</v>
      </c>
      <c r="G33" s="38"/>
      <c r="H33" s="38"/>
      <c r="I33" s="38"/>
      <c r="J33" s="38"/>
      <c r="K33" s="38"/>
      <c r="L33" s="269">
        <v>0</v>
      </c>
      <c r="M33" s="231"/>
      <c r="N33" s="231"/>
      <c r="O33" s="231"/>
      <c r="P33" s="231"/>
      <c r="Q33" s="38"/>
      <c r="R33" s="38"/>
      <c r="S33" s="38"/>
      <c r="T33" s="38"/>
      <c r="U33" s="38"/>
      <c r="V33" s="38"/>
      <c r="W33" s="230">
        <f>ROUND(BD54, 2)</f>
        <v>0</v>
      </c>
      <c r="X33" s="231"/>
      <c r="Y33" s="231"/>
      <c r="Z33" s="231"/>
      <c r="AA33" s="231"/>
      <c r="AB33" s="231"/>
      <c r="AC33" s="231"/>
      <c r="AD33" s="231"/>
      <c r="AE33" s="231"/>
      <c r="AF33" s="38"/>
      <c r="AG33" s="38"/>
      <c r="AH33" s="38"/>
      <c r="AI33" s="38"/>
      <c r="AJ33" s="38"/>
      <c r="AK33" s="230">
        <v>0</v>
      </c>
      <c r="AL33" s="231"/>
      <c r="AM33" s="231"/>
      <c r="AN33" s="231"/>
      <c r="AO33" s="231"/>
      <c r="AP33" s="38"/>
      <c r="AQ33" s="38"/>
      <c r="AR33" s="39"/>
      <c r="BE33" s="233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3"/>
    </row>
    <row r="35" spans="2:57" s="1" customFormat="1" ht="25.9" customHeight="1"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36" t="s">
        <v>49</v>
      </c>
      <c r="Y35" s="237"/>
      <c r="Z35" s="237"/>
      <c r="AA35" s="237"/>
      <c r="AB35" s="237"/>
      <c r="AC35" s="42"/>
      <c r="AD35" s="42"/>
      <c r="AE35" s="42"/>
      <c r="AF35" s="42"/>
      <c r="AG35" s="42"/>
      <c r="AH35" s="42"/>
      <c r="AI35" s="42"/>
      <c r="AJ35" s="42"/>
      <c r="AK35" s="238">
        <f>SUM(AK26:AK33)</f>
        <v>0</v>
      </c>
      <c r="AL35" s="237"/>
      <c r="AM35" s="237"/>
      <c r="AN35" s="237"/>
      <c r="AO35" s="239"/>
      <c r="AP35" s="40"/>
      <c r="AQ35" s="40"/>
      <c r="AR35" s="36"/>
    </row>
    <row r="36" spans="2:57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57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57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57" s="1" customFormat="1" ht="24.95" customHeight="1">
      <c r="B42" s="32"/>
      <c r="C42" s="21" t="s">
        <v>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57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57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X003-19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57" s="3" customFormat="1" ht="36.950000000000003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43" t="str">
        <f>K6</f>
        <v>Oprava místní komunikace</v>
      </c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50"/>
      <c r="AQ45" s="50"/>
      <c r="AR45" s="51"/>
    </row>
    <row r="46" spans="2:57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57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Obec Činěves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45" t="str">
        <f>IF(AN8= "","",AN8)</f>
        <v>5. 2. 2019</v>
      </c>
      <c r="AN47" s="245"/>
      <c r="AO47" s="33"/>
      <c r="AP47" s="33"/>
      <c r="AQ47" s="33"/>
      <c r="AR47" s="36"/>
    </row>
    <row r="48" spans="2:57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1:91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 "","",E11)</f>
        <v>Obecní úřad Činěves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32</v>
      </c>
      <c r="AJ49" s="33"/>
      <c r="AK49" s="33"/>
      <c r="AL49" s="33"/>
      <c r="AM49" s="241" t="str">
        <f>IF(E17="","",E17)</f>
        <v xml:space="preserve"> </v>
      </c>
      <c r="AN49" s="242"/>
      <c r="AO49" s="242"/>
      <c r="AP49" s="242"/>
      <c r="AQ49" s="33"/>
      <c r="AR49" s="36"/>
      <c r="AS49" s="246" t="s">
        <v>51</v>
      </c>
      <c r="AT49" s="247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1:91" s="1" customFormat="1" ht="13.7" customHeight="1">
      <c r="B50" s="32"/>
      <c r="C50" s="27" t="s">
        <v>30</v>
      </c>
      <c r="D50" s="33"/>
      <c r="E50" s="33"/>
      <c r="F50" s="33"/>
      <c r="G50" s="33"/>
      <c r="H50" s="33"/>
      <c r="I50" s="33"/>
      <c r="J50" s="33"/>
      <c r="K50" s="33"/>
      <c r="L50" s="33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35</v>
      </c>
      <c r="AJ50" s="33"/>
      <c r="AK50" s="33"/>
      <c r="AL50" s="33"/>
      <c r="AM50" s="241" t="str">
        <f>IF(E20="","",E20)</f>
        <v xml:space="preserve"> </v>
      </c>
      <c r="AN50" s="242"/>
      <c r="AO50" s="242"/>
      <c r="AP50" s="242"/>
      <c r="AQ50" s="33"/>
      <c r="AR50" s="36"/>
      <c r="AS50" s="248"/>
      <c r="AT50" s="249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1:91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0"/>
      <c r="AT51" s="251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1:91" s="1" customFormat="1" ht="29.25" customHeight="1">
      <c r="B52" s="32"/>
      <c r="C52" s="252" t="s">
        <v>52</v>
      </c>
      <c r="D52" s="253"/>
      <c r="E52" s="253"/>
      <c r="F52" s="253"/>
      <c r="G52" s="253"/>
      <c r="H52" s="60"/>
      <c r="I52" s="254" t="s">
        <v>53</v>
      </c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5" t="s">
        <v>54</v>
      </c>
      <c r="AH52" s="253"/>
      <c r="AI52" s="253"/>
      <c r="AJ52" s="253"/>
      <c r="AK52" s="253"/>
      <c r="AL52" s="253"/>
      <c r="AM52" s="253"/>
      <c r="AN52" s="254" t="s">
        <v>55</v>
      </c>
      <c r="AO52" s="253"/>
      <c r="AP52" s="256"/>
      <c r="AQ52" s="61" t="s">
        <v>56</v>
      </c>
      <c r="AR52" s="36"/>
      <c r="AS52" s="62" t="s">
        <v>57</v>
      </c>
      <c r="AT52" s="63" t="s">
        <v>58</v>
      </c>
      <c r="AU52" s="63" t="s">
        <v>59</v>
      </c>
      <c r="AV52" s="63" t="s">
        <v>60</v>
      </c>
      <c r="AW52" s="63" t="s">
        <v>61</v>
      </c>
      <c r="AX52" s="63" t="s">
        <v>62</v>
      </c>
      <c r="AY52" s="63" t="s">
        <v>63</v>
      </c>
      <c r="AZ52" s="63" t="s">
        <v>64</v>
      </c>
      <c r="BA52" s="63" t="s">
        <v>65</v>
      </c>
      <c r="BB52" s="63" t="s">
        <v>66</v>
      </c>
      <c r="BC52" s="63" t="s">
        <v>67</v>
      </c>
      <c r="BD52" s="64" t="s">
        <v>68</v>
      </c>
    </row>
    <row r="53" spans="1:91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1:91" s="4" customFormat="1" ht="32.450000000000003" customHeight="1">
      <c r="B54" s="68"/>
      <c r="C54" s="69" t="s">
        <v>69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60">
        <f>ROUND(AG55,2)</f>
        <v>0</v>
      </c>
      <c r="AH54" s="260"/>
      <c r="AI54" s="260"/>
      <c r="AJ54" s="260"/>
      <c r="AK54" s="260"/>
      <c r="AL54" s="260"/>
      <c r="AM54" s="260"/>
      <c r="AN54" s="261">
        <f>SUM(AG54,AT54)</f>
        <v>0</v>
      </c>
      <c r="AO54" s="261"/>
      <c r="AP54" s="261"/>
      <c r="AQ54" s="72" t="s">
        <v>1</v>
      </c>
      <c r="AR54" s="73"/>
      <c r="AS54" s="74">
        <f>ROUND(AS55,2)</f>
        <v>0</v>
      </c>
      <c r="AT54" s="75">
        <f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ROUND(AZ55,2)</f>
        <v>0</v>
      </c>
      <c r="BA54" s="75">
        <f>ROUND(BA55,2)</f>
        <v>0</v>
      </c>
      <c r="BB54" s="75">
        <f>ROUND(BB55,2)</f>
        <v>0</v>
      </c>
      <c r="BC54" s="75">
        <f>ROUND(BC55,2)</f>
        <v>0</v>
      </c>
      <c r="BD54" s="77">
        <f>ROUND(BD55,2)</f>
        <v>0</v>
      </c>
      <c r="BS54" s="78" t="s">
        <v>70</v>
      </c>
      <c r="BT54" s="78" t="s">
        <v>71</v>
      </c>
      <c r="BU54" s="79" t="s">
        <v>72</v>
      </c>
      <c r="BV54" s="78" t="s">
        <v>73</v>
      </c>
      <c r="BW54" s="78" t="s">
        <v>5</v>
      </c>
      <c r="BX54" s="78" t="s">
        <v>74</v>
      </c>
      <c r="CL54" s="78" t="s">
        <v>1</v>
      </c>
    </row>
    <row r="55" spans="1:91" s="5" customFormat="1" ht="16.5" customHeight="1">
      <c r="A55" s="80" t="s">
        <v>75</v>
      </c>
      <c r="B55" s="81"/>
      <c r="C55" s="82"/>
      <c r="D55" s="259" t="s">
        <v>76</v>
      </c>
      <c r="E55" s="259"/>
      <c r="F55" s="259"/>
      <c r="G55" s="259"/>
      <c r="H55" s="259"/>
      <c r="I55" s="83"/>
      <c r="J55" s="259" t="s">
        <v>17</v>
      </c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7">
        <f>'SO.101 - Oprava místní ko...'!J30</f>
        <v>0</v>
      </c>
      <c r="AH55" s="258"/>
      <c r="AI55" s="258"/>
      <c r="AJ55" s="258"/>
      <c r="AK55" s="258"/>
      <c r="AL55" s="258"/>
      <c r="AM55" s="258"/>
      <c r="AN55" s="257">
        <f>SUM(AG55,AT55)</f>
        <v>0</v>
      </c>
      <c r="AO55" s="258"/>
      <c r="AP55" s="258"/>
      <c r="AQ55" s="84" t="s">
        <v>77</v>
      </c>
      <c r="AR55" s="85"/>
      <c r="AS55" s="86">
        <v>0</v>
      </c>
      <c r="AT55" s="87">
        <f>ROUND(SUM(AV55:AW55),2)</f>
        <v>0</v>
      </c>
      <c r="AU55" s="88">
        <f>'SO.101 - Oprava místní ko...'!P90</f>
        <v>0</v>
      </c>
      <c r="AV55" s="87">
        <f>'SO.101 - Oprava místní ko...'!J33</f>
        <v>0</v>
      </c>
      <c r="AW55" s="87">
        <f>'SO.101 - Oprava místní ko...'!J34</f>
        <v>0</v>
      </c>
      <c r="AX55" s="87">
        <f>'SO.101 - Oprava místní ko...'!J35</f>
        <v>0</v>
      </c>
      <c r="AY55" s="87">
        <f>'SO.101 - Oprava místní ko...'!J36</f>
        <v>0</v>
      </c>
      <c r="AZ55" s="87">
        <f>'SO.101 - Oprava místní ko...'!F33</f>
        <v>0</v>
      </c>
      <c r="BA55" s="87">
        <f>'SO.101 - Oprava místní ko...'!F34</f>
        <v>0</v>
      </c>
      <c r="BB55" s="87">
        <f>'SO.101 - Oprava místní ko...'!F35</f>
        <v>0</v>
      </c>
      <c r="BC55" s="87">
        <f>'SO.101 - Oprava místní ko...'!F36</f>
        <v>0</v>
      </c>
      <c r="BD55" s="89">
        <f>'SO.101 - Oprava místní ko...'!F37</f>
        <v>0</v>
      </c>
      <c r="BT55" s="90" t="s">
        <v>78</v>
      </c>
      <c r="BV55" s="90" t="s">
        <v>73</v>
      </c>
      <c r="BW55" s="90" t="s">
        <v>79</v>
      </c>
      <c r="BX55" s="90" t="s">
        <v>5</v>
      </c>
      <c r="CL55" s="90" t="s">
        <v>1</v>
      </c>
      <c r="CM55" s="90" t="s">
        <v>80</v>
      </c>
    </row>
    <row r="56" spans="1:91" s="1" customFormat="1" ht="30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</row>
    <row r="57" spans="1:91" s="1" customFormat="1" ht="6.9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</row>
  </sheetData>
  <sheetProtection algorithmName="SHA-512" hashValue="VdxcJt4xkEvSwitmQtBN8UDJmBHD3j8PbENz7vn/4T6X/p08XXgss+N1fG/rifj3TmuzxY2uIp450BuhR4xCpA==" saltValue="Hgx94IffDlnffs+H3TesPmSIo1/70mH2e9XgStXJWDyUmhFyTfoHmHc8R/jwDfwnJeaO8HfKAvnyDZCvwDvrBQ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SO.101 - Oprava místní ko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"/>
  <sheetViews>
    <sheetView showGridLines="0" tabSelected="1" view="pageBreakPreview" zoomScale="60" zoomScaleNormal="10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1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5" t="s">
        <v>79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8"/>
      <c r="AT3" s="15" t="s">
        <v>80</v>
      </c>
    </row>
    <row r="4" spans="2:46" ht="24.95" customHeight="1">
      <c r="B4" s="18"/>
      <c r="D4" s="95" t="s">
        <v>81</v>
      </c>
      <c r="L4" s="18"/>
      <c r="M4" s="22" t="s">
        <v>10</v>
      </c>
      <c r="AT4" s="15" t="s">
        <v>4</v>
      </c>
    </row>
    <row r="5" spans="2:46" ht="6.95" customHeight="1">
      <c r="B5" s="18"/>
      <c r="L5" s="18"/>
    </row>
    <row r="6" spans="2:46" ht="12" customHeight="1">
      <c r="B6" s="18"/>
      <c r="D6" s="96" t="s">
        <v>16</v>
      </c>
      <c r="L6" s="18"/>
    </row>
    <row r="7" spans="2:46" ht="16.5" customHeight="1">
      <c r="B7" s="18"/>
      <c r="E7" s="270" t="str">
        <f>'Rekapitulace stavby'!K6</f>
        <v>Oprava místní komunikace</v>
      </c>
      <c r="F7" s="271"/>
      <c r="G7" s="271"/>
      <c r="H7" s="271"/>
      <c r="L7" s="18"/>
    </row>
    <row r="8" spans="2:46" s="1" customFormat="1" ht="12" customHeight="1">
      <c r="B8" s="36"/>
      <c r="D8" s="96" t="s">
        <v>82</v>
      </c>
      <c r="I8" s="97"/>
      <c r="L8" s="36"/>
    </row>
    <row r="9" spans="2:46" s="1" customFormat="1" ht="36.950000000000003" customHeight="1">
      <c r="B9" s="36"/>
      <c r="E9" s="272" t="s">
        <v>83</v>
      </c>
      <c r="F9" s="273"/>
      <c r="G9" s="273"/>
      <c r="H9" s="273"/>
      <c r="I9" s="97"/>
      <c r="L9" s="36"/>
    </row>
    <row r="10" spans="2:46" s="1" customFormat="1" ht="11.25">
      <c r="B10" s="36"/>
      <c r="I10" s="97"/>
      <c r="L10" s="36"/>
    </row>
    <row r="11" spans="2:46" s="1" customFormat="1" ht="12" customHeight="1">
      <c r="B11" s="36"/>
      <c r="D11" s="96" t="s">
        <v>18</v>
      </c>
      <c r="F11" s="15" t="s">
        <v>1</v>
      </c>
      <c r="I11" s="98" t="s">
        <v>19</v>
      </c>
      <c r="J11" s="15" t="s">
        <v>1</v>
      </c>
      <c r="L11" s="36"/>
    </row>
    <row r="12" spans="2:46" s="1" customFormat="1" ht="12" customHeight="1">
      <c r="B12" s="36"/>
      <c r="D12" s="96" t="s">
        <v>20</v>
      </c>
      <c r="F12" s="15" t="s">
        <v>21</v>
      </c>
      <c r="I12" s="98" t="s">
        <v>22</v>
      </c>
      <c r="J12" s="99" t="str">
        <f>'Rekapitulace stavby'!AN8</f>
        <v>5. 2. 2019</v>
      </c>
      <c r="L12" s="36"/>
    </row>
    <row r="13" spans="2:46" s="1" customFormat="1" ht="10.9" customHeight="1">
      <c r="B13" s="36"/>
      <c r="I13" s="97"/>
      <c r="L13" s="36"/>
    </row>
    <row r="14" spans="2:46" s="1" customFormat="1" ht="12" customHeight="1">
      <c r="B14" s="36"/>
      <c r="D14" s="96" t="s">
        <v>24</v>
      </c>
      <c r="I14" s="98" t="s">
        <v>25</v>
      </c>
      <c r="J14" s="15" t="s">
        <v>26</v>
      </c>
      <c r="L14" s="36"/>
    </row>
    <row r="15" spans="2:46" s="1" customFormat="1" ht="18" customHeight="1">
      <c r="B15" s="36"/>
      <c r="E15" s="15" t="s">
        <v>27</v>
      </c>
      <c r="I15" s="98" t="s">
        <v>28</v>
      </c>
      <c r="J15" s="15" t="s">
        <v>29</v>
      </c>
      <c r="L15" s="36"/>
    </row>
    <row r="16" spans="2:46" s="1" customFormat="1" ht="6.95" customHeight="1">
      <c r="B16" s="36"/>
      <c r="I16" s="97"/>
      <c r="L16" s="36"/>
    </row>
    <row r="17" spans="2:12" s="1" customFormat="1" ht="12" customHeight="1">
      <c r="B17" s="36"/>
      <c r="D17" s="96" t="s">
        <v>30</v>
      </c>
      <c r="I17" s="98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74" t="str">
        <f>'Rekapitulace stavby'!E14</f>
        <v>Vyplň údaj</v>
      </c>
      <c r="F18" s="275"/>
      <c r="G18" s="275"/>
      <c r="H18" s="275"/>
      <c r="I18" s="98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97"/>
      <c r="L19" s="36"/>
    </row>
    <row r="20" spans="2:12" s="1" customFormat="1" ht="12" customHeight="1">
      <c r="B20" s="36"/>
      <c r="D20" s="96" t="s">
        <v>32</v>
      </c>
      <c r="I20" s="98" t="s">
        <v>25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98" t="s">
        <v>28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97"/>
      <c r="L22" s="36"/>
    </row>
    <row r="23" spans="2:12" s="1" customFormat="1" ht="12" customHeight="1">
      <c r="B23" s="36"/>
      <c r="D23" s="96" t="s">
        <v>35</v>
      </c>
      <c r="I23" s="98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98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97"/>
      <c r="L25" s="36"/>
    </row>
    <row r="26" spans="2:12" s="1" customFormat="1" ht="12" customHeight="1">
      <c r="B26" s="36"/>
      <c r="D26" s="96" t="s">
        <v>36</v>
      </c>
      <c r="I26" s="97"/>
      <c r="L26" s="36"/>
    </row>
    <row r="27" spans="2:12" s="6" customFormat="1" ht="16.5" customHeight="1">
      <c r="B27" s="100"/>
      <c r="E27" s="276" t="s">
        <v>1</v>
      </c>
      <c r="F27" s="276"/>
      <c r="G27" s="276"/>
      <c r="H27" s="276"/>
      <c r="I27" s="101"/>
      <c r="L27" s="100"/>
    </row>
    <row r="28" spans="2:12" s="1" customFormat="1" ht="6.95" customHeight="1">
      <c r="B28" s="36"/>
      <c r="I28" s="97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2"/>
      <c r="J29" s="54"/>
      <c r="K29" s="54"/>
      <c r="L29" s="36"/>
    </row>
    <row r="30" spans="2:12" s="1" customFormat="1" ht="25.35" customHeight="1">
      <c r="B30" s="36"/>
      <c r="D30" s="103" t="s">
        <v>37</v>
      </c>
      <c r="I30" s="97"/>
      <c r="J30" s="104">
        <f>ROUND(J90, 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2"/>
      <c r="J31" s="54"/>
      <c r="K31" s="54"/>
      <c r="L31" s="36"/>
    </row>
    <row r="32" spans="2:12" s="1" customFormat="1" ht="14.45" customHeight="1">
      <c r="B32" s="36"/>
      <c r="F32" s="105" t="s">
        <v>39</v>
      </c>
      <c r="I32" s="106" t="s">
        <v>38</v>
      </c>
      <c r="J32" s="105" t="s">
        <v>40</v>
      </c>
      <c r="L32" s="36"/>
    </row>
    <row r="33" spans="2:12" s="1" customFormat="1" ht="14.45" customHeight="1">
      <c r="B33" s="36"/>
      <c r="D33" s="96" t="s">
        <v>41</v>
      </c>
      <c r="E33" s="96" t="s">
        <v>42</v>
      </c>
      <c r="F33" s="107">
        <f>ROUND((SUM(BE90:BE162)),  2)</f>
        <v>0</v>
      </c>
      <c r="I33" s="108">
        <v>0.21</v>
      </c>
      <c r="J33" s="107">
        <f>ROUND(((SUM(BE90:BE162))*I33),  2)</f>
        <v>0</v>
      </c>
      <c r="L33" s="36"/>
    </row>
    <row r="34" spans="2:12" s="1" customFormat="1" ht="14.45" customHeight="1">
      <c r="B34" s="36"/>
      <c r="E34" s="96" t="s">
        <v>43</v>
      </c>
      <c r="F34" s="107">
        <f>ROUND((SUM(BF90:BF162)),  2)</f>
        <v>0</v>
      </c>
      <c r="I34" s="108">
        <v>0.15</v>
      </c>
      <c r="J34" s="107">
        <f>ROUND(((SUM(BF90:BF162))*I34),  2)</f>
        <v>0</v>
      </c>
      <c r="L34" s="36"/>
    </row>
    <row r="35" spans="2:12" s="1" customFormat="1" ht="14.45" hidden="1" customHeight="1">
      <c r="B35" s="36"/>
      <c r="E35" s="96" t="s">
        <v>44</v>
      </c>
      <c r="F35" s="107">
        <f>ROUND((SUM(BG90:BG162)),  2)</f>
        <v>0</v>
      </c>
      <c r="I35" s="108">
        <v>0.21</v>
      </c>
      <c r="J35" s="107">
        <f>0</f>
        <v>0</v>
      </c>
      <c r="L35" s="36"/>
    </row>
    <row r="36" spans="2:12" s="1" customFormat="1" ht="14.45" hidden="1" customHeight="1">
      <c r="B36" s="36"/>
      <c r="E36" s="96" t="s">
        <v>45</v>
      </c>
      <c r="F36" s="107">
        <f>ROUND((SUM(BH90:BH162)),  2)</f>
        <v>0</v>
      </c>
      <c r="I36" s="108">
        <v>0.15</v>
      </c>
      <c r="J36" s="107">
        <f>0</f>
        <v>0</v>
      </c>
      <c r="L36" s="36"/>
    </row>
    <row r="37" spans="2:12" s="1" customFormat="1" ht="14.45" hidden="1" customHeight="1">
      <c r="B37" s="36"/>
      <c r="E37" s="96" t="s">
        <v>46</v>
      </c>
      <c r="F37" s="107">
        <f>ROUND((SUM(BI90:BI162)),  2)</f>
        <v>0</v>
      </c>
      <c r="I37" s="108">
        <v>0</v>
      </c>
      <c r="J37" s="107">
        <f>0</f>
        <v>0</v>
      </c>
      <c r="L37" s="36"/>
    </row>
    <row r="38" spans="2:12" s="1" customFormat="1" ht="6.95" customHeight="1">
      <c r="B38" s="36"/>
      <c r="I38" s="97"/>
      <c r="L38" s="36"/>
    </row>
    <row r="39" spans="2:12" s="1" customFormat="1" ht="25.35" customHeight="1">
      <c r="B39" s="36"/>
      <c r="C39" s="109"/>
      <c r="D39" s="110" t="s">
        <v>47</v>
      </c>
      <c r="E39" s="111"/>
      <c r="F39" s="111"/>
      <c r="G39" s="112" t="s">
        <v>48</v>
      </c>
      <c r="H39" s="113" t="s">
        <v>49</v>
      </c>
      <c r="I39" s="114"/>
      <c r="J39" s="115">
        <f>SUM(J30:J37)</f>
        <v>0</v>
      </c>
      <c r="K39" s="116"/>
      <c r="L39" s="36"/>
    </row>
    <row r="40" spans="2:12" s="1" customFormat="1" ht="14.45" customHeight="1">
      <c r="B40" s="117"/>
      <c r="C40" s="118"/>
      <c r="D40" s="118"/>
      <c r="E40" s="118"/>
      <c r="F40" s="118"/>
      <c r="G40" s="118"/>
      <c r="H40" s="118"/>
      <c r="I40" s="119"/>
      <c r="J40" s="118"/>
      <c r="K40" s="118"/>
      <c r="L40" s="36"/>
    </row>
    <row r="44" spans="2:12" s="1" customFormat="1" ht="6.95" customHeight="1">
      <c r="B44" s="120"/>
      <c r="C44" s="121"/>
      <c r="D44" s="121"/>
      <c r="E44" s="121"/>
      <c r="F44" s="121"/>
      <c r="G44" s="121"/>
      <c r="H44" s="121"/>
      <c r="I44" s="122"/>
      <c r="J44" s="121"/>
      <c r="K44" s="121"/>
      <c r="L44" s="36"/>
    </row>
    <row r="45" spans="2:12" s="1" customFormat="1" ht="24.95" customHeight="1">
      <c r="B45" s="32"/>
      <c r="C45" s="21" t="s">
        <v>84</v>
      </c>
      <c r="D45" s="33"/>
      <c r="E45" s="33"/>
      <c r="F45" s="33"/>
      <c r="G45" s="33"/>
      <c r="H45" s="33"/>
      <c r="I45" s="97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97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7"/>
      <c r="J47" s="33"/>
      <c r="K47" s="33"/>
      <c r="L47" s="36"/>
    </row>
    <row r="48" spans="2:12" s="1" customFormat="1" ht="16.5" customHeight="1">
      <c r="B48" s="32"/>
      <c r="C48" s="33"/>
      <c r="D48" s="33"/>
      <c r="E48" s="277" t="str">
        <f>E7</f>
        <v>Oprava místní komunikace</v>
      </c>
      <c r="F48" s="278"/>
      <c r="G48" s="278"/>
      <c r="H48" s="278"/>
      <c r="I48" s="97"/>
      <c r="J48" s="33"/>
      <c r="K48" s="33"/>
      <c r="L48" s="36"/>
    </row>
    <row r="49" spans="2:47" s="1" customFormat="1" ht="12" customHeight="1">
      <c r="B49" s="32"/>
      <c r="C49" s="27" t="s">
        <v>82</v>
      </c>
      <c r="D49" s="33"/>
      <c r="E49" s="33"/>
      <c r="F49" s="33"/>
      <c r="G49" s="33"/>
      <c r="H49" s="33"/>
      <c r="I49" s="97"/>
      <c r="J49" s="33"/>
      <c r="K49" s="33"/>
      <c r="L49" s="36"/>
    </row>
    <row r="50" spans="2:47" s="1" customFormat="1" ht="16.5" customHeight="1">
      <c r="B50" s="32"/>
      <c r="C50" s="33"/>
      <c r="D50" s="33"/>
      <c r="E50" s="243" t="str">
        <f>E9</f>
        <v>SO.101 - Oprava místní komunikace</v>
      </c>
      <c r="F50" s="242"/>
      <c r="G50" s="242"/>
      <c r="H50" s="242"/>
      <c r="I50" s="97"/>
      <c r="J50" s="33"/>
      <c r="K50" s="33"/>
      <c r="L50" s="36"/>
    </row>
    <row r="51" spans="2:47" s="1" customFormat="1" ht="6.95" customHeight="1">
      <c r="B51" s="32"/>
      <c r="C51" s="33"/>
      <c r="D51" s="33"/>
      <c r="E51" s="33"/>
      <c r="F51" s="33"/>
      <c r="G51" s="33"/>
      <c r="H51" s="33"/>
      <c r="I51" s="97"/>
      <c r="J51" s="33"/>
      <c r="K51" s="33"/>
      <c r="L51" s="36"/>
    </row>
    <row r="52" spans="2:47" s="1" customFormat="1" ht="12" customHeight="1">
      <c r="B52" s="32"/>
      <c r="C52" s="27" t="s">
        <v>20</v>
      </c>
      <c r="D52" s="33"/>
      <c r="E52" s="33"/>
      <c r="F52" s="25" t="str">
        <f>F12</f>
        <v>Obec Činěves</v>
      </c>
      <c r="G52" s="33"/>
      <c r="H52" s="33"/>
      <c r="I52" s="98" t="s">
        <v>22</v>
      </c>
      <c r="J52" s="53" t="str">
        <f>IF(J12="","",J12)</f>
        <v>5. 2. 2019</v>
      </c>
      <c r="K52" s="33"/>
      <c r="L52" s="36"/>
    </row>
    <row r="53" spans="2:47" s="1" customFormat="1" ht="6.95" customHeight="1">
      <c r="B53" s="32"/>
      <c r="C53" s="33"/>
      <c r="D53" s="33"/>
      <c r="E53" s="33"/>
      <c r="F53" s="33"/>
      <c r="G53" s="33"/>
      <c r="H53" s="33"/>
      <c r="I53" s="97"/>
      <c r="J53" s="33"/>
      <c r="K53" s="33"/>
      <c r="L53" s="36"/>
    </row>
    <row r="54" spans="2:47" s="1" customFormat="1" ht="13.7" customHeight="1">
      <c r="B54" s="32"/>
      <c r="C54" s="27" t="s">
        <v>24</v>
      </c>
      <c r="D54" s="33"/>
      <c r="E54" s="33"/>
      <c r="F54" s="25" t="str">
        <f>E15</f>
        <v>Obecní úřad Činěves</v>
      </c>
      <c r="G54" s="33"/>
      <c r="H54" s="33"/>
      <c r="I54" s="98" t="s">
        <v>32</v>
      </c>
      <c r="J54" s="30" t="str">
        <f>E21</f>
        <v xml:space="preserve"> </v>
      </c>
      <c r="K54" s="33"/>
      <c r="L54" s="36"/>
    </row>
    <row r="55" spans="2:47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98" t="s">
        <v>35</v>
      </c>
      <c r="J55" s="30" t="str">
        <f>E24</f>
        <v xml:space="preserve"> </v>
      </c>
      <c r="K55" s="33"/>
      <c r="L55" s="36"/>
    </row>
    <row r="56" spans="2:47" s="1" customFormat="1" ht="10.35" customHeight="1">
      <c r="B56" s="32"/>
      <c r="C56" s="33"/>
      <c r="D56" s="33"/>
      <c r="E56" s="33"/>
      <c r="F56" s="33"/>
      <c r="G56" s="33"/>
      <c r="H56" s="33"/>
      <c r="I56" s="97"/>
      <c r="J56" s="33"/>
      <c r="K56" s="33"/>
      <c r="L56" s="36"/>
    </row>
    <row r="57" spans="2:47" s="1" customFormat="1" ht="29.25" customHeight="1">
      <c r="B57" s="32"/>
      <c r="C57" s="123" t="s">
        <v>85</v>
      </c>
      <c r="D57" s="124"/>
      <c r="E57" s="124"/>
      <c r="F57" s="124"/>
      <c r="G57" s="124"/>
      <c r="H57" s="124"/>
      <c r="I57" s="125"/>
      <c r="J57" s="126" t="s">
        <v>86</v>
      </c>
      <c r="K57" s="124"/>
      <c r="L57" s="36"/>
    </row>
    <row r="58" spans="2:47" s="1" customFormat="1" ht="10.35" customHeight="1">
      <c r="B58" s="32"/>
      <c r="C58" s="33"/>
      <c r="D58" s="33"/>
      <c r="E58" s="33"/>
      <c r="F58" s="33"/>
      <c r="G58" s="33"/>
      <c r="H58" s="33"/>
      <c r="I58" s="97"/>
      <c r="J58" s="33"/>
      <c r="K58" s="33"/>
      <c r="L58" s="36"/>
    </row>
    <row r="59" spans="2:47" s="1" customFormat="1" ht="22.9" customHeight="1">
      <c r="B59" s="32"/>
      <c r="C59" s="127" t="s">
        <v>87</v>
      </c>
      <c r="D59" s="33"/>
      <c r="E59" s="33"/>
      <c r="F59" s="33"/>
      <c r="G59" s="33"/>
      <c r="H59" s="33"/>
      <c r="I59" s="97"/>
      <c r="J59" s="71">
        <f>J90</f>
        <v>0</v>
      </c>
      <c r="K59" s="33"/>
      <c r="L59" s="36"/>
      <c r="AU59" s="15" t="s">
        <v>88</v>
      </c>
    </row>
    <row r="60" spans="2:47" s="7" customFormat="1" ht="24.95" customHeight="1">
      <c r="B60" s="128"/>
      <c r="C60" s="129"/>
      <c r="D60" s="130" t="s">
        <v>89</v>
      </c>
      <c r="E60" s="131"/>
      <c r="F60" s="131"/>
      <c r="G60" s="131"/>
      <c r="H60" s="131"/>
      <c r="I60" s="132"/>
      <c r="J60" s="133">
        <f>J91</f>
        <v>0</v>
      </c>
      <c r="K60" s="129"/>
      <c r="L60" s="134"/>
    </row>
    <row r="61" spans="2:47" s="8" customFormat="1" ht="19.899999999999999" customHeight="1">
      <c r="B61" s="135"/>
      <c r="C61" s="136"/>
      <c r="D61" s="137" t="s">
        <v>90</v>
      </c>
      <c r="E61" s="138"/>
      <c r="F61" s="138"/>
      <c r="G61" s="138"/>
      <c r="H61" s="138"/>
      <c r="I61" s="139"/>
      <c r="J61" s="140">
        <f>J92</f>
        <v>0</v>
      </c>
      <c r="K61" s="136"/>
      <c r="L61" s="141"/>
    </row>
    <row r="62" spans="2:47" s="8" customFormat="1" ht="19.899999999999999" customHeight="1">
      <c r="B62" s="135"/>
      <c r="C62" s="136"/>
      <c r="D62" s="137" t="s">
        <v>91</v>
      </c>
      <c r="E62" s="138"/>
      <c r="F62" s="138"/>
      <c r="G62" s="138"/>
      <c r="H62" s="138"/>
      <c r="I62" s="139"/>
      <c r="J62" s="140">
        <f>J115</f>
        <v>0</v>
      </c>
      <c r="K62" s="136"/>
      <c r="L62" s="141"/>
    </row>
    <row r="63" spans="2:47" s="8" customFormat="1" ht="19.899999999999999" customHeight="1">
      <c r="B63" s="135"/>
      <c r="C63" s="136"/>
      <c r="D63" s="137" t="s">
        <v>92</v>
      </c>
      <c r="E63" s="138"/>
      <c r="F63" s="138"/>
      <c r="G63" s="138"/>
      <c r="H63" s="138"/>
      <c r="I63" s="139"/>
      <c r="J63" s="140">
        <f>J126</f>
        <v>0</v>
      </c>
      <c r="K63" s="136"/>
      <c r="L63" s="141"/>
    </row>
    <row r="64" spans="2:47" s="8" customFormat="1" ht="19.899999999999999" customHeight="1">
      <c r="B64" s="135"/>
      <c r="C64" s="136"/>
      <c r="D64" s="137" t="s">
        <v>93</v>
      </c>
      <c r="E64" s="138"/>
      <c r="F64" s="138"/>
      <c r="G64" s="138"/>
      <c r="H64" s="138"/>
      <c r="I64" s="139"/>
      <c r="J64" s="140">
        <f>J128</f>
        <v>0</v>
      </c>
      <c r="K64" s="136"/>
      <c r="L64" s="141"/>
    </row>
    <row r="65" spans="2:12" s="8" customFormat="1" ht="19.899999999999999" customHeight="1">
      <c r="B65" s="135"/>
      <c r="C65" s="136"/>
      <c r="D65" s="137" t="s">
        <v>94</v>
      </c>
      <c r="E65" s="138"/>
      <c r="F65" s="138"/>
      <c r="G65" s="138"/>
      <c r="H65" s="138"/>
      <c r="I65" s="139"/>
      <c r="J65" s="140">
        <f>J141</f>
        <v>0</v>
      </c>
      <c r="K65" s="136"/>
      <c r="L65" s="141"/>
    </row>
    <row r="66" spans="2:12" s="7" customFormat="1" ht="24.95" customHeight="1">
      <c r="B66" s="128"/>
      <c r="C66" s="129"/>
      <c r="D66" s="130" t="s">
        <v>95</v>
      </c>
      <c r="E66" s="131"/>
      <c r="F66" s="131"/>
      <c r="G66" s="131"/>
      <c r="H66" s="131"/>
      <c r="I66" s="132"/>
      <c r="J66" s="133">
        <f>J148</f>
        <v>0</v>
      </c>
      <c r="K66" s="129"/>
      <c r="L66" s="134"/>
    </row>
    <row r="67" spans="2:12" s="8" customFormat="1" ht="19.899999999999999" customHeight="1">
      <c r="B67" s="135"/>
      <c r="C67" s="136"/>
      <c r="D67" s="137" t="s">
        <v>96</v>
      </c>
      <c r="E67" s="138"/>
      <c r="F67" s="138"/>
      <c r="G67" s="138"/>
      <c r="H67" s="138"/>
      <c r="I67" s="139"/>
      <c r="J67" s="140">
        <f>J149</f>
        <v>0</v>
      </c>
      <c r="K67" s="136"/>
      <c r="L67" s="141"/>
    </row>
    <row r="68" spans="2:12" s="8" customFormat="1" ht="19.899999999999999" customHeight="1">
      <c r="B68" s="135"/>
      <c r="C68" s="136"/>
      <c r="D68" s="137" t="s">
        <v>97</v>
      </c>
      <c r="E68" s="138"/>
      <c r="F68" s="138"/>
      <c r="G68" s="138"/>
      <c r="H68" s="138"/>
      <c r="I68" s="139"/>
      <c r="J68" s="140">
        <f>J155</f>
        <v>0</v>
      </c>
      <c r="K68" s="136"/>
      <c r="L68" s="141"/>
    </row>
    <row r="69" spans="2:12" s="8" customFormat="1" ht="19.899999999999999" customHeight="1">
      <c r="B69" s="135"/>
      <c r="C69" s="136"/>
      <c r="D69" s="137" t="s">
        <v>98</v>
      </c>
      <c r="E69" s="138"/>
      <c r="F69" s="138"/>
      <c r="G69" s="138"/>
      <c r="H69" s="138"/>
      <c r="I69" s="139"/>
      <c r="J69" s="140">
        <f>J157</f>
        <v>0</v>
      </c>
      <c r="K69" s="136"/>
      <c r="L69" s="141"/>
    </row>
    <row r="70" spans="2:12" s="8" customFormat="1" ht="19.899999999999999" customHeight="1">
      <c r="B70" s="135"/>
      <c r="C70" s="136"/>
      <c r="D70" s="137" t="s">
        <v>99</v>
      </c>
      <c r="E70" s="138"/>
      <c r="F70" s="138"/>
      <c r="G70" s="138"/>
      <c r="H70" s="138"/>
      <c r="I70" s="139"/>
      <c r="J70" s="140">
        <f>J160</f>
        <v>0</v>
      </c>
      <c r="K70" s="136"/>
      <c r="L70" s="141"/>
    </row>
    <row r="71" spans="2:12" s="1" customFormat="1" ht="21.75" customHeight="1">
      <c r="B71" s="32"/>
      <c r="C71" s="33"/>
      <c r="D71" s="33"/>
      <c r="E71" s="33"/>
      <c r="F71" s="33"/>
      <c r="G71" s="33"/>
      <c r="H71" s="33"/>
      <c r="I71" s="97"/>
      <c r="J71" s="33"/>
      <c r="K71" s="33"/>
      <c r="L71" s="36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119"/>
      <c r="J72" s="45"/>
      <c r="K72" s="45"/>
      <c r="L72" s="36"/>
    </row>
    <row r="76" spans="2:12" s="1" customFormat="1" ht="6.95" customHeight="1">
      <c r="B76" s="46"/>
      <c r="C76" s="47"/>
      <c r="D76" s="47"/>
      <c r="E76" s="47"/>
      <c r="F76" s="47"/>
      <c r="G76" s="47"/>
      <c r="H76" s="47"/>
      <c r="I76" s="122"/>
      <c r="J76" s="47"/>
      <c r="K76" s="47"/>
      <c r="L76" s="36"/>
    </row>
    <row r="77" spans="2:12" s="1" customFormat="1" ht="24.95" customHeight="1">
      <c r="B77" s="32"/>
      <c r="C77" s="21" t="s">
        <v>100</v>
      </c>
      <c r="D77" s="33"/>
      <c r="E77" s="33"/>
      <c r="F77" s="33"/>
      <c r="G77" s="33"/>
      <c r="H77" s="33"/>
      <c r="I77" s="97"/>
      <c r="J77" s="33"/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97"/>
      <c r="J78" s="33"/>
      <c r="K78" s="33"/>
      <c r="L78" s="36"/>
    </row>
    <row r="79" spans="2:12" s="1" customFormat="1" ht="12" customHeight="1">
      <c r="B79" s="32"/>
      <c r="C79" s="27" t="s">
        <v>16</v>
      </c>
      <c r="D79" s="33"/>
      <c r="E79" s="33"/>
      <c r="F79" s="33"/>
      <c r="G79" s="33"/>
      <c r="H79" s="33"/>
      <c r="I79" s="97"/>
      <c r="J79" s="33"/>
      <c r="K79" s="33"/>
      <c r="L79" s="36"/>
    </row>
    <row r="80" spans="2:12" s="1" customFormat="1" ht="16.5" customHeight="1">
      <c r="B80" s="32"/>
      <c r="C80" s="33"/>
      <c r="D80" s="33"/>
      <c r="E80" s="277" t="str">
        <f>E7</f>
        <v>Oprava místní komunikace</v>
      </c>
      <c r="F80" s="278"/>
      <c r="G80" s="278"/>
      <c r="H80" s="278"/>
      <c r="I80" s="97"/>
      <c r="J80" s="33"/>
      <c r="K80" s="33"/>
      <c r="L80" s="36"/>
    </row>
    <row r="81" spans="2:65" s="1" customFormat="1" ht="12" customHeight="1">
      <c r="B81" s="32"/>
      <c r="C81" s="27" t="s">
        <v>82</v>
      </c>
      <c r="D81" s="33"/>
      <c r="E81" s="33"/>
      <c r="F81" s="33"/>
      <c r="G81" s="33"/>
      <c r="H81" s="33"/>
      <c r="I81" s="97"/>
      <c r="J81" s="33"/>
      <c r="K81" s="33"/>
      <c r="L81" s="36"/>
    </row>
    <row r="82" spans="2:65" s="1" customFormat="1" ht="16.5" customHeight="1">
      <c r="B82" s="32"/>
      <c r="C82" s="33"/>
      <c r="D82" s="33"/>
      <c r="E82" s="243" t="str">
        <f>E9</f>
        <v>SO.101 - Oprava místní komunikace</v>
      </c>
      <c r="F82" s="242"/>
      <c r="G82" s="242"/>
      <c r="H82" s="242"/>
      <c r="I82" s="97"/>
      <c r="J82" s="33"/>
      <c r="K82" s="33"/>
      <c r="L82" s="36"/>
    </row>
    <row r="83" spans="2:65" s="1" customFormat="1" ht="6.95" customHeight="1">
      <c r="B83" s="32"/>
      <c r="C83" s="33"/>
      <c r="D83" s="33"/>
      <c r="E83" s="33"/>
      <c r="F83" s="33"/>
      <c r="G83" s="33"/>
      <c r="H83" s="33"/>
      <c r="I83" s="97"/>
      <c r="J83" s="33"/>
      <c r="K83" s="33"/>
      <c r="L83" s="36"/>
    </row>
    <row r="84" spans="2:65" s="1" customFormat="1" ht="12" customHeight="1">
      <c r="B84" s="32"/>
      <c r="C84" s="27" t="s">
        <v>20</v>
      </c>
      <c r="D84" s="33"/>
      <c r="E84" s="33"/>
      <c r="F84" s="25" t="str">
        <f>F12</f>
        <v>Obec Činěves</v>
      </c>
      <c r="G84" s="33"/>
      <c r="H84" s="33"/>
      <c r="I84" s="98" t="s">
        <v>22</v>
      </c>
      <c r="J84" s="53" t="str">
        <f>IF(J12="","",J12)</f>
        <v>5. 2. 2019</v>
      </c>
      <c r="K84" s="33"/>
      <c r="L84" s="36"/>
    </row>
    <row r="85" spans="2:65" s="1" customFormat="1" ht="6.95" customHeight="1">
      <c r="B85" s="32"/>
      <c r="C85" s="33"/>
      <c r="D85" s="33"/>
      <c r="E85" s="33"/>
      <c r="F85" s="33"/>
      <c r="G85" s="33"/>
      <c r="H85" s="33"/>
      <c r="I85" s="97"/>
      <c r="J85" s="33"/>
      <c r="K85" s="33"/>
      <c r="L85" s="36"/>
    </row>
    <row r="86" spans="2:65" s="1" customFormat="1" ht="13.7" customHeight="1">
      <c r="B86" s="32"/>
      <c r="C86" s="27" t="s">
        <v>24</v>
      </c>
      <c r="D86" s="33"/>
      <c r="E86" s="33"/>
      <c r="F86" s="25" t="str">
        <f>E15</f>
        <v>Obecní úřad Činěves</v>
      </c>
      <c r="G86" s="33"/>
      <c r="H86" s="33"/>
      <c r="I86" s="98" t="s">
        <v>32</v>
      </c>
      <c r="J86" s="30" t="str">
        <f>E21</f>
        <v xml:space="preserve"> </v>
      </c>
      <c r="K86" s="33"/>
      <c r="L86" s="36"/>
    </row>
    <row r="87" spans="2:65" s="1" customFormat="1" ht="13.7" customHeight="1">
      <c r="B87" s="32"/>
      <c r="C87" s="27" t="s">
        <v>30</v>
      </c>
      <c r="D87" s="33"/>
      <c r="E87" s="33"/>
      <c r="F87" s="25" t="str">
        <f>IF(E18="","",E18)</f>
        <v>Vyplň údaj</v>
      </c>
      <c r="G87" s="33"/>
      <c r="H87" s="33"/>
      <c r="I87" s="98" t="s">
        <v>35</v>
      </c>
      <c r="J87" s="30" t="str">
        <f>E24</f>
        <v xml:space="preserve"> </v>
      </c>
      <c r="K87" s="33"/>
      <c r="L87" s="36"/>
    </row>
    <row r="88" spans="2:65" s="1" customFormat="1" ht="10.35" customHeight="1">
      <c r="B88" s="32"/>
      <c r="C88" s="33"/>
      <c r="D88" s="33"/>
      <c r="E88" s="33"/>
      <c r="F88" s="33"/>
      <c r="G88" s="33"/>
      <c r="H88" s="33"/>
      <c r="I88" s="97"/>
      <c r="J88" s="33"/>
      <c r="K88" s="33"/>
      <c r="L88" s="36"/>
    </row>
    <row r="89" spans="2:65" s="9" customFormat="1" ht="29.25" customHeight="1">
      <c r="B89" s="142"/>
      <c r="C89" s="143" t="s">
        <v>101</v>
      </c>
      <c r="D89" s="144" t="s">
        <v>56</v>
      </c>
      <c r="E89" s="144" t="s">
        <v>52</v>
      </c>
      <c r="F89" s="144" t="s">
        <v>53</v>
      </c>
      <c r="G89" s="144" t="s">
        <v>102</v>
      </c>
      <c r="H89" s="144" t="s">
        <v>103</v>
      </c>
      <c r="I89" s="145" t="s">
        <v>104</v>
      </c>
      <c r="J89" s="146" t="s">
        <v>86</v>
      </c>
      <c r="K89" s="147" t="s">
        <v>105</v>
      </c>
      <c r="L89" s="148"/>
      <c r="M89" s="62" t="s">
        <v>1</v>
      </c>
      <c r="N89" s="63" t="s">
        <v>41</v>
      </c>
      <c r="O89" s="63" t="s">
        <v>106</v>
      </c>
      <c r="P89" s="63" t="s">
        <v>107</v>
      </c>
      <c r="Q89" s="63" t="s">
        <v>108</v>
      </c>
      <c r="R89" s="63" t="s">
        <v>109</v>
      </c>
      <c r="S89" s="63" t="s">
        <v>110</v>
      </c>
      <c r="T89" s="64" t="s">
        <v>111</v>
      </c>
    </row>
    <row r="90" spans="2:65" s="1" customFormat="1" ht="22.9" customHeight="1">
      <c r="B90" s="32"/>
      <c r="C90" s="69" t="s">
        <v>112</v>
      </c>
      <c r="D90" s="33"/>
      <c r="E90" s="33"/>
      <c r="F90" s="33"/>
      <c r="G90" s="33"/>
      <c r="H90" s="33"/>
      <c r="I90" s="97"/>
      <c r="J90" s="149">
        <f>BK90</f>
        <v>0</v>
      </c>
      <c r="K90" s="33"/>
      <c r="L90" s="36"/>
      <c r="M90" s="65"/>
      <c r="N90" s="66"/>
      <c r="O90" s="66"/>
      <c r="P90" s="150">
        <f>P91+P148</f>
        <v>0</v>
      </c>
      <c r="Q90" s="66"/>
      <c r="R90" s="150">
        <f>R91+R148</f>
        <v>52.343199999999996</v>
      </c>
      <c r="S90" s="66"/>
      <c r="T90" s="151">
        <f>T91+T148</f>
        <v>56.935600000000001</v>
      </c>
      <c r="AT90" s="15" t="s">
        <v>70</v>
      </c>
      <c r="AU90" s="15" t="s">
        <v>88</v>
      </c>
      <c r="BK90" s="152">
        <f>BK91+BK148</f>
        <v>0</v>
      </c>
    </row>
    <row r="91" spans="2:65" s="10" customFormat="1" ht="25.9" customHeight="1">
      <c r="B91" s="153"/>
      <c r="C91" s="154"/>
      <c r="D91" s="155" t="s">
        <v>70</v>
      </c>
      <c r="E91" s="156" t="s">
        <v>113</v>
      </c>
      <c r="F91" s="156" t="s">
        <v>114</v>
      </c>
      <c r="G91" s="154"/>
      <c r="H91" s="154"/>
      <c r="I91" s="157"/>
      <c r="J91" s="158">
        <f>BK91</f>
        <v>0</v>
      </c>
      <c r="K91" s="154"/>
      <c r="L91" s="159"/>
      <c r="M91" s="160"/>
      <c r="N91" s="161"/>
      <c r="O91" s="161"/>
      <c r="P91" s="162">
        <f>P92+P115+P126+P128+P141</f>
        <v>0</v>
      </c>
      <c r="Q91" s="161"/>
      <c r="R91" s="162">
        <f>R92+R115+R126+R128+R141</f>
        <v>52.343199999999996</v>
      </c>
      <c r="S91" s="161"/>
      <c r="T91" s="163">
        <f>T92+T115+T126+T128+T141</f>
        <v>56.935600000000001</v>
      </c>
      <c r="AR91" s="164" t="s">
        <v>78</v>
      </c>
      <c r="AT91" s="165" t="s">
        <v>70</v>
      </c>
      <c r="AU91" s="165" t="s">
        <v>71</v>
      </c>
      <c r="AY91" s="164" t="s">
        <v>115</v>
      </c>
      <c r="BK91" s="166">
        <f>BK92+BK115+BK126+BK128+BK141</f>
        <v>0</v>
      </c>
    </row>
    <row r="92" spans="2:65" s="10" customFormat="1" ht="22.9" customHeight="1">
      <c r="B92" s="153"/>
      <c r="C92" s="154"/>
      <c r="D92" s="155" t="s">
        <v>70</v>
      </c>
      <c r="E92" s="167" t="s">
        <v>78</v>
      </c>
      <c r="F92" s="167" t="s">
        <v>116</v>
      </c>
      <c r="G92" s="154"/>
      <c r="H92" s="154"/>
      <c r="I92" s="157"/>
      <c r="J92" s="168">
        <f>BK92</f>
        <v>0</v>
      </c>
      <c r="K92" s="154"/>
      <c r="L92" s="159"/>
      <c r="M92" s="160"/>
      <c r="N92" s="161"/>
      <c r="O92" s="161"/>
      <c r="P92" s="162">
        <f>SUM(P93:P114)</f>
        <v>0</v>
      </c>
      <c r="Q92" s="161"/>
      <c r="R92" s="162">
        <f>SUM(R93:R114)</f>
        <v>1.6303999999999999E-2</v>
      </c>
      <c r="S92" s="161"/>
      <c r="T92" s="163">
        <f>SUM(T93:T114)</f>
        <v>49.241599999999998</v>
      </c>
      <c r="AR92" s="164" t="s">
        <v>78</v>
      </c>
      <c r="AT92" s="165" t="s">
        <v>70</v>
      </c>
      <c r="AU92" s="165" t="s">
        <v>78</v>
      </c>
      <c r="AY92" s="164" t="s">
        <v>115</v>
      </c>
      <c r="BK92" s="166">
        <f>SUM(BK93:BK114)</f>
        <v>0</v>
      </c>
    </row>
    <row r="93" spans="2:65" s="1" customFormat="1" ht="16.5" customHeight="1">
      <c r="B93" s="32"/>
      <c r="C93" s="169" t="s">
        <v>78</v>
      </c>
      <c r="D93" s="169" t="s">
        <v>117</v>
      </c>
      <c r="E93" s="170" t="s">
        <v>118</v>
      </c>
      <c r="F93" s="171" t="s">
        <v>119</v>
      </c>
      <c r="G93" s="172" t="s">
        <v>120</v>
      </c>
      <c r="H93" s="173">
        <v>338.9</v>
      </c>
      <c r="I93" s="174"/>
      <c r="J93" s="175">
        <f>ROUND(I93*H93,2)</f>
        <v>0</v>
      </c>
      <c r="K93" s="171" t="s">
        <v>121</v>
      </c>
      <c r="L93" s="36"/>
      <c r="M93" s="176" t="s">
        <v>1</v>
      </c>
      <c r="N93" s="177" t="s">
        <v>42</v>
      </c>
      <c r="O93" s="58"/>
      <c r="P93" s="178">
        <f>O93*H93</f>
        <v>0</v>
      </c>
      <c r="Q93" s="178">
        <v>4.0000000000000003E-5</v>
      </c>
      <c r="R93" s="178">
        <f>Q93*H93</f>
        <v>1.3556E-2</v>
      </c>
      <c r="S93" s="178">
        <v>0.128</v>
      </c>
      <c r="T93" s="179">
        <f>S93*H93</f>
        <v>43.379199999999997</v>
      </c>
      <c r="AR93" s="15" t="s">
        <v>122</v>
      </c>
      <c r="AT93" s="15" t="s">
        <v>117</v>
      </c>
      <c r="AU93" s="15" t="s">
        <v>80</v>
      </c>
      <c r="AY93" s="15" t="s">
        <v>115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5" t="s">
        <v>78</v>
      </c>
      <c r="BK93" s="180">
        <f>ROUND(I93*H93,2)</f>
        <v>0</v>
      </c>
      <c r="BL93" s="15" t="s">
        <v>122</v>
      </c>
      <c r="BM93" s="15" t="s">
        <v>123</v>
      </c>
    </row>
    <row r="94" spans="2:65" s="1" customFormat="1" ht="16.5" customHeight="1">
      <c r="B94" s="32"/>
      <c r="C94" s="169" t="s">
        <v>80</v>
      </c>
      <c r="D94" s="169" t="s">
        <v>117</v>
      </c>
      <c r="E94" s="170" t="s">
        <v>124</v>
      </c>
      <c r="F94" s="171" t="s">
        <v>125</v>
      </c>
      <c r="G94" s="172" t="s">
        <v>120</v>
      </c>
      <c r="H94" s="173">
        <v>45.8</v>
      </c>
      <c r="I94" s="174"/>
      <c r="J94" s="175">
        <f>ROUND(I94*H94,2)</f>
        <v>0</v>
      </c>
      <c r="K94" s="171" t="s">
        <v>121</v>
      </c>
      <c r="L94" s="36"/>
      <c r="M94" s="176" t="s">
        <v>1</v>
      </c>
      <c r="N94" s="177" t="s">
        <v>42</v>
      </c>
      <c r="O94" s="58"/>
      <c r="P94" s="178">
        <f>O94*H94</f>
        <v>0</v>
      </c>
      <c r="Q94" s="178">
        <v>6.0000000000000002E-5</v>
      </c>
      <c r="R94" s="178">
        <f>Q94*H94</f>
        <v>2.748E-3</v>
      </c>
      <c r="S94" s="178">
        <v>0.128</v>
      </c>
      <c r="T94" s="179">
        <f>S94*H94</f>
        <v>5.8624000000000001</v>
      </c>
      <c r="AR94" s="15" t="s">
        <v>122</v>
      </c>
      <c r="AT94" s="15" t="s">
        <v>117</v>
      </c>
      <c r="AU94" s="15" t="s">
        <v>80</v>
      </c>
      <c r="AY94" s="15" t="s">
        <v>115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5" t="s">
        <v>78</v>
      </c>
      <c r="BK94" s="180">
        <f>ROUND(I94*H94,2)</f>
        <v>0</v>
      </c>
      <c r="BL94" s="15" t="s">
        <v>122</v>
      </c>
      <c r="BM94" s="15" t="s">
        <v>126</v>
      </c>
    </row>
    <row r="95" spans="2:65" s="1" customFormat="1" ht="16.5" customHeight="1">
      <c r="B95" s="32"/>
      <c r="C95" s="169" t="s">
        <v>127</v>
      </c>
      <c r="D95" s="169" t="s">
        <v>117</v>
      </c>
      <c r="E95" s="170" t="s">
        <v>128</v>
      </c>
      <c r="F95" s="171" t="s">
        <v>129</v>
      </c>
      <c r="G95" s="172" t="s">
        <v>130</v>
      </c>
      <c r="H95" s="173">
        <v>6.0060000000000002</v>
      </c>
      <c r="I95" s="174"/>
      <c r="J95" s="175">
        <f>ROUND(I95*H95,2)</f>
        <v>0</v>
      </c>
      <c r="K95" s="171" t="s">
        <v>121</v>
      </c>
      <c r="L95" s="36"/>
      <c r="M95" s="176" t="s">
        <v>1</v>
      </c>
      <c r="N95" s="177" t="s">
        <v>42</v>
      </c>
      <c r="O95" s="58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AR95" s="15" t="s">
        <v>122</v>
      </c>
      <c r="AT95" s="15" t="s">
        <v>117</v>
      </c>
      <c r="AU95" s="15" t="s">
        <v>80</v>
      </c>
      <c r="AY95" s="15" t="s">
        <v>115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5" t="s">
        <v>78</v>
      </c>
      <c r="BK95" s="180">
        <f>ROUND(I95*H95,2)</f>
        <v>0</v>
      </c>
      <c r="BL95" s="15" t="s">
        <v>122</v>
      </c>
      <c r="BM95" s="15" t="s">
        <v>131</v>
      </c>
    </row>
    <row r="96" spans="2:65" s="11" customFormat="1" ht="11.25">
      <c r="B96" s="181"/>
      <c r="C96" s="182"/>
      <c r="D96" s="183" t="s">
        <v>132</v>
      </c>
      <c r="E96" s="184" t="s">
        <v>1</v>
      </c>
      <c r="F96" s="185" t="s">
        <v>133</v>
      </c>
      <c r="G96" s="182"/>
      <c r="H96" s="186">
        <v>6.0060000000000002</v>
      </c>
      <c r="I96" s="187"/>
      <c r="J96" s="182"/>
      <c r="K96" s="182"/>
      <c r="L96" s="188"/>
      <c r="M96" s="189"/>
      <c r="N96" s="190"/>
      <c r="O96" s="190"/>
      <c r="P96" s="190"/>
      <c r="Q96" s="190"/>
      <c r="R96" s="190"/>
      <c r="S96" s="190"/>
      <c r="T96" s="191"/>
      <c r="AT96" s="192" t="s">
        <v>132</v>
      </c>
      <c r="AU96" s="192" t="s">
        <v>80</v>
      </c>
      <c r="AV96" s="11" t="s">
        <v>80</v>
      </c>
      <c r="AW96" s="11" t="s">
        <v>34</v>
      </c>
      <c r="AX96" s="11" t="s">
        <v>78</v>
      </c>
      <c r="AY96" s="192" t="s">
        <v>115</v>
      </c>
    </row>
    <row r="97" spans="2:65" s="1" customFormat="1" ht="16.5" customHeight="1">
      <c r="B97" s="32"/>
      <c r="C97" s="169" t="s">
        <v>122</v>
      </c>
      <c r="D97" s="169" t="s">
        <v>117</v>
      </c>
      <c r="E97" s="170" t="s">
        <v>134</v>
      </c>
      <c r="F97" s="171" t="s">
        <v>135</v>
      </c>
      <c r="G97" s="172" t="s">
        <v>130</v>
      </c>
      <c r="H97" s="173">
        <v>6.0060000000000002</v>
      </c>
      <c r="I97" s="174"/>
      <c r="J97" s="175">
        <f>ROUND(I97*H97,2)</f>
        <v>0</v>
      </c>
      <c r="K97" s="171" t="s">
        <v>121</v>
      </c>
      <c r="L97" s="36"/>
      <c r="M97" s="176" t="s">
        <v>1</v>
      </c>
      <c r="N97" s="177" t="s">
        <v>42</v>
      </c>
      <c r="O97" s="58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AR97" s="15" t="s">
        <v>122</v>
      </c>
      <c r="AT97" s="15" t="s">
        <v>117</v>
      </c>
      <c r="AU97" s="15" t="s">
        <v>80</v>
      </c>
      <c r="AY97" s="15" t="s">
        <v>115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15" t="s">
        <v>78</v>
      </c>
      <c r="BK97" s="180">
        <f>ROUND(I97*H97,2)</f>
        <v>0</v>
      </c>
      <c r="BL97" s="15" t="s">
        <v>122</v>
      </c>
      <c r="BM97" s="15" t="s">
        <v>136</v>
      </c>
    </row>
    <row r="98" spans="2:65" s="11" customFormat="1" ht="11.25">
      <c r="B98" s="181"/>
      <c r="C98" s="182"/>
      <c r="D98" s="183" t="s">
        <v>132</v>
      </c>
      <c r="E98" s="184" t="s">
        <v>1</v>
      </c>
      <c r="F98" s="185" t="s">
        <v>133</v>
      </c>
      <c r="G98" s="182"/>
      <c r="H98" s="186">
        <v>6.0060000000000002</v>
      </c>
      <c r="I98" s="187"/>
      <c r="J98" s="182"/>
      <c r="K98" s="182"/>
      <c r="L98" s="188"/>
      <c r="M98" s="189"/>
      <c r="N98" s="190"/>
      <c r="O98" s="190"/>
      <c r="P98" s="190"/>
      <c r="Q98" s="190"/>
      <c r="R98" s="190"/>
      <c r="S98" s="190"/>
      <c r="T98" s="191"/>
      <c r="AT98" s="192" t="s">
        <v>132</v>
      </c>
      <c r="AU98" s="192" t="s">
        <v>80</v>
      </c>
      <c r="AV98" s="11" t="s">
        <v>80</v>
      </c>
      <c r="AW98" s="11" t="s">
        <v>34</v>
      </c>
      <c r="AX98" s="11" t="s">
        <v>78</v>
      </c>
      <c r="AY98" s="192" t="s">
        <v>115</v>
      </c>
    </row>
    <row r="99" spans="2:65" s="1" customFormat="1" ht="16.5" customHeight="1">
      <c r="B99" s="32"/>
      <c r="C99" s="169" t="s">
        <v>137</v>
      </c>
      <c r="D99" s="169" t="s">
        <v>117</v>
      </c>
      <c r="E99" s="170" t="s">
        <v>138</v>
      </c>
      <c r="F99" s="171" t="s">
        <v>139</v>
      </c>
      <c r="G99" s="172" t="s">
        <v>130</v>
      </c>
      <c r="H99" s="173">
        <v>25.241</v>
      </c>
      <c r="I99" s="174"/>
      <c r="J99" s="175">
        <f>ROUND(I99*H99,2)</f>
        <v>0</v>
      </c>
      <c r="K99" s="171" t="s">
        <v>121</v>
      </c>
      <c r="L99" s="36"/>
      <c r="M99" s="176" t="s">
        <v>1</v>
      </c>
      <c r="N99" s="177" t="s">
        <v>42</v>
      </c>
      <c r="O99" s="58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AR99" s="15" t="s">
        <v>122</v>
      </c>
      <c r="AT99" s="15" t="s">
        <v>117</v>
      </c>
      <c r="AU99" s="15" t="s">
        <v>80</v>
      </c>
      <c r="AY99" s="15" t="s">
        <v>115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5" t="s">
        <v>78</v>
      </c>
      <c r="BK99" s="180">
        <f>ROUND(I99*H99,2)</f>
        <v>0</v>
      </c>
      <c r="BL99" s="15" t="s">
        <v>122</v>
      </c>
      <c r="BM99" s="15" t="s">
        <v>140</v>
      </c>
    </row>
    <row r="100" spans="2:65" s="11" customFormat="1" ht="11.25">
      <c r="B100" s="181"/>
      <c r="C100" s="182"/>
      <c r="D100" s="183" t="s">
        <v>132</v>
      </c>
      <c r="E100" s="184" t="s">
        <v>1</v>
      </c>
      <c r="F100" s="185" t="s">
        <v>141</v>
      </c>
      <c r="G100" s="182"/>
      <c r="H100" s="186">
        <v>6.0060000000000002</v>
      </c>
      <c r="I100" s="187"/>
      <c r="J100" s="182"/>
      <c r="K100" s="182"/>
      <c r="L100" s="188"/>
      <c r="M100" s="189"/>
      <c r="N100" s="190"/>
      <c r="O100" s="190"/>
      <c r="P100" s="190"/>
      <c r="Q100" s="190"/>
      <c r="R100" s="190"/>
      <c r="S100" s="190"/>
      <c r="T100" s="191"/>
      <c r="AT100" s="192" t="s">
        <v>132</v>
      </c>
      <c r="AU100" s="192" t="s">
        <v>80</v>
      </c>
      <c r="AV100" s="11" t="s">
        <v>80</v>
      </c>
      <c r="AW100" s="11" t="s">
        <v>34</v>
      </c>
      <c r="AX100" s="11" t="s">
        <v>71</v>
      </c>
      <c r="AY100" s="192" t="s">
        <v>115</v>
      </c>
    </row>
    <row r="101" spans="2:65" s="11" customFormat="1" ht="11.25">
      <c r="B101" s="181"/>
      <c r="C101" s="182"/>
      <c r="D101" s="183" t="s">
        <v>132</v>
      </c>
      <c r="E101" s="184" t="s">
        <v>1</v>
      </c>
      <c r="F101" s="185" t="s">
        <v>142</v>
      </c>
      <c r="G101" s="182"/>
      <c r="H101" s="186">
        <v>16.945</v>
      </c>
      <c r="I101" s="187"/>
      <c r="J101" s="182"/>
      <c r="K101" s="182"/>
      <c r="L101" s="188"/>
      <c r="M101" s="189"/>
      <c r="N101" s="190"/>
      <c r="O101" s="190"/>
      <c r="P101" s="190"/>
      <c r="Q101" s="190"/>
      <c r="R101" s="190"/>
      <c r="S101" s="190"/>
      <c r="T101" s="191"/>
      <c r="AT101" s="192" t="s">
        <v>132</v>
      </c>
      <c r="AU101" s="192" t="s">
        <v>80</v>
      </c>
      <c r="AV101" s="11" t="s">
        <v>80</v>
      </c>
      <c r="AW101" s="11" t="s">
        <v>34</v>
      </c>
      <c r="AX101" s="11" t="s">
        <v>71</v>
      </c>
      <c r="AY101" s="192" t="s">
        <v>115</v>
      </c>
    </row>
    <row r="102" spans="2:65" s="11" customFormat="1" ht="11.25">
      <c r="B102" s="181"/>
      <c r="C102" s="182"/>
      <c r="D102" s="183" t="s">
        <v>132</v>
      </c>
      <c r="E102" s="184" t="s">
        <v>1</v>
      </c>
      <c r="F102" s="185" t="s">
        <v>143</v>
      </c>
      <c r="G102" s="182"/>
      <c r="H102" s="186">
        <v>2.29</v>
      </c>
      <c r="I102" s="187"/>
      <c r="J102" s="182"/>
      <c r="K102" s="182"/>
      <c r="L102" s="188"/>
      <c r="M102" s="189"/>
      <c r="N102" s="190"/>
      <c r="O102" s="190"/>
      <c r="P102" s="190"/>
      <c r="Q102" s="190"/>
      <c r="R102" s="190"/>
      <c r="S102" s="190"/>
      <c r="T102" s="191"/>
      <c r="AT102" s="192" t="s">
        <v>132</v>
      </c>
      <c r="AU102" s="192" t="s">
        <v>80</v>
      </c>
      <c r="AV102" s="11" t="s">
        <v>80</v>
      </c>
      <c r="AW102" s="11" t="s">
        <v>34</v>
      </c>
      <c r="AX102" s="11" t="s">
        <v>71</v>
      </c>
      <c r="AY102" s="192" t="s">
        <v>115</v>
      </c>
    </row>
    <row r="103" spans="2:65" s="12" customFormat="1" ht="11.25">
      <c r="B103" s="193"/>
      <c r="C103" s="194"/>
      <c r="D103" s="183" t="s">
        <v>132</v>
      </c>
      <c r="E103" s="195" t="s">
        <v>1</v>
      </c>
      <c r="F103" s="196" t="s">
        <v>144</v>
      </c>
      <c r="G103" s="194"/>
      <c r="H103" s="197">
        <v>25.241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132</v>
      </c>
      <c r="AU103" s="203" t="s">
        <v>80</v>
      </c>
      <c r="AV103" s="12" t="s">
        <v>122</v>
      </c>
      <c r="AW103" s="12" t="s">
        <v>34</v>
      </c>
      <c r="AX103" s="12" t="s">
        <v>78</v>
      </c>
      <c r="AY103" s="203" t="s">
        <v>115</v>
      </c>
    </row>
    <row r="104" spans="2:65" s="1" customFormat="1" ht="16.5" customHeight="1">
      <c r="B104" s="32"/>
      <c r="C104" s="169" t="s">
        <v>145</v>
      </c>
      <c r="D104" s="169" t="s">
        <v>117</v>
      </c>
      <c r="E104" s="170" t="s">
        <v>146</v>
      </c>
      <c r="F104" s="171" t="s">
        <v>147</v>
      </c>
      <c r="G104" s="172" t="s">
        <v>130</v>
      </c>
      <c r="H104" s="173">
        <v>126.205</v>
      </c>
      <c r="I104" s="174"/>
      <c r="J104" s="175">
        <f>ROUND(I104*H104,2)</f>
        <v>0</v>
      </c>
      <c r="K104" s="171" t="s">
        <v>121</v>
      </c>
      <c r="L104" s="36"/>
      <c r="M104" s="176" t="s">
        <v>1</v>
      </c>
      <c r="N104" s="177" t="s">
        <v>42</v>
      </c>
      <c r="O104" s="58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AR104" s="15" t="s">
        <v>122</v>
      </c>
      <c r="AT104" s="15" t="s">
        <v>117</v>
      </c>
      <c r="AU104" s="15" t="s">
        <v>80</v>
      </c>
      <c r="AY104" s="15" t="s">
        <v>115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5" t="s">
        <v>78</v>
      </c>
      <c r="BK104" s="180">
        <f>ROUND(I104*H104,2)</f>
        <v>0</v>
      </c>
      <c r="BL104" s="15" t="s">
        <v>122</v>
      </c>
      <c r="BM104" s="15" t="s">
        <v>148</v>
      </c>
    </row>
    <row r="105" spans="2:65" s="11" customFormat="1" ht="11.25">
      <c r="B105" s="181"/>
      <c r="C105" s="182"/>
      <c r="D105" s="183" t="s">
        <v>132</v>
      </c>
      <c r="E105" s="184" t="s">
        <v>1</v>
      </c>
      <c r="F105" s="185" t="s">
        <v>141</v>
      </c>
      <c r="G105" s="182"/>
      <c r="H105" s="186">
        <v>6.0060000000000002</v>
      </c>
      <c r="I105" s="187"/>
      <c r="J105" s="182"/>
      <c r="K105" s="182"/>
      <c r="L105" s="188"/>
      <c r="M105" s="189"/>
      <c r="N105" s="190"/>
      <c r="O105" s="190"/>
      <c r="P105" s="190"/>
      <c r="Q105" s="190"/>
      <c r="R105" s="190"/>
      <c r="S105" s="190"/>
      <c r="T105" s="191"/>
      <c r="AT105" s="192" t="s">
        <v>132</v>
      </c>
      <c r="AU105" s="192" t="s">
        <v>80</v>
      </c>
      <c r="AV105" s="11" t="s">
        <v>80</v>
      </c>
      <c r="AW105" s="11" t="s">
        <v>34</v>
      </c>
      <c r="AX105" s="11" t="s">
        <v>71</v>
      </c>
      <c r="AY105" s="192" t="s">
        <v>115</v>
      </c>
    </row>
    <row r="106" spans="2:65" s="11" customFormat="1" ht="11.25">
      <c r="B106" s="181"/>
      <c r="C106" s="182"/>
      <c r="D106" s="183" t="s">
        <v>132</v>
      </c>
      <c r="E106" s="184" t="s">
        <v>1</v>
      </c>
      <c r="F106" s="185" t="s">
        <v>142</v>
      </c>
      <c r="G106" s="182"/>
      <c r="H106" s="186">
        <v>16.945</v>
      </c>
      <c r="I106" s="187"/>
      <c r="J106" s="182"/>
      <c r="K106" s="182"/>
      <c r="L106" s="188"/>
      <c r="M106" s="189"/>
      <c r="N106" s="190"/>
      <c r="O106" s="190"/>
      <c r="P106" s="190"/>
      <c r="Q106" s="190"/>
      <c r="R106" s="190"/>
      <c r="S106" s="190"/>
      <c r="T106" s="191"/>
      <c r="AT106" s="192" t="s">
        <v>132</v>
      </c>
      <c r="AU106" s="192" t="s">
        <v>80</v>
      </c>
      <c r="AV106" s="11" t="s">
        <v>80</v>
      </c>
      <c r="AW106" s="11" t="s">
        <v>34</v>
      </c>
      <c r="AX106" s="11" t="s">
        <v>71</v>
      </c>
      <c r="AY106" s="192" t="s">
        <v>115</v>
      </c>
    </row>
    <row r="107" spans="2:65" s="11" customFormat="1" ht="11.25">
      <c r="B107" s="181"/>
      <c r="C107" s="182"/>
      <c r="D107" s="183" t="s">
        <v>132</v>
      </c>
      <c r="E107" s="184" t="s">
        <v>1</v>
      </c>
      <c r="F107" s="185" t="s">
        <v>143</v>
      </c>
      <c r="G107" s="182"/>
      <c r="H107" s="186">
        <v>2.29</v>
      </c>
      <c r="I107" s="187"/>
      <c r="J107" s="182"/>
      <c r="K107" s="182"/>
      <c r="L107" s="188"/>
      <c r="M107" s="189"/>
      <c r="N107" s="190"/>
      <c r="O107" s="190"/>
      <c r="P107" s="190"/>
      <c r="Q107" s="190"/>
      <c r="R107" s="190"/>
      <c r="S107" s="190"/>
      <c r="T107" s="191"/>
      <c r="AT107" s="192" t="s">
        <v>132</v>
      </c>
      <c r="AU107" s="192" t="s">
        <v>80</v>
      </c>
      <c r="AV107" s="11" t="s">
        <v>80</v>
      </c>
      <c r="AW107" s="11" t="s">
        <v>34</v>
      </c>
      <c r="AX107" s="11" t="s">
        <v>71</v>
      </c>
      <c r="AY107" s="192" t="s">
        <v>115</v>
      </c>
    </row>
    <row r="108" spans="2:65" s="13" customFormat="1" ht="11.25">
      <c r="B108" s="204"/>
      <c r="C108" s="205"/>
      <c r="D108" s="183" t="s">
        <v>132</v>
      </c>
      <c r="E108" s="206" t="s">
        <v>1</v>
      </c>
      <c r="F108" s="207" t="s">
        <v>149</v>
      </c>
      <c r="G108" s="205"/>
      <c r="H108" s="208">
        <v>25.241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132</v>
      </c>
      <c r="AU108" s="214" t="s">
        <v>80</v>
      </c>
      <c r="AV108" s="13" t="s">
        <v>127</v>
      </c>
      <c r="AW108" s="13" t="s">
        <v>34</v>
      </c>
      <c r="AX108" s="13" t="s">
        <v>71</v>
      </c>
      <c r="AY108" s="214" t="s">
        <v>115</v>
      </c>
    </row>
    <row r="109" spans="2:65" s="11" customFormat="1" ht="11.25">
      <c r="B109" s="181"/>
      <c r="C109" s="182"/>
      <c r="D109" s="183" t="s">
        <v>132</v>
      </c>
      <c r="E109" s="184" t="s">
        <v>1</v>
      </c>
      <c r="F109" s="185" t="s">
        <v>150</v>
      </c>
      <c r="G109" s="182"/>
      <c r="H109" s="186">
        <v>126.205</v>
      </c>
      <c r="I109" s="187"/>
      <c r="J109" s="182"/>
      <c r="K109" s="182"/>
      <c r="L109" s="188"/>
      <c r="M109" s="189"/>
      <c r="N109" s="190"/>
      <c r="O109" s="190"/>
      <c r="P109" s="190"/>
      <c r="Q109" s="190"/>
      <c r="R109" s="190"/>
      <c r="S109" s="190"/>
      <c r="T109" s="191"/>
      <c r="AT109" s="192" t="s">
        <v>132</v>
      </c>
      <c r="AU109" s="192" t="s">
        <v>80</v>
      </c>
      <c r="AV109" s="11" t="s">
        <v>80</v>
      </c>
      <c r="AW109" s="11" t="s">
        <v>34</v>
      </c>
      <c r="AX109" s="11" t="s">
        <v>78</v>
      </c>
      <c r="AY109" s="192" t="s">
        <v>115</v>
      </c>
    </row>
    <row r="110" spans="2:65" s="1" customFormat="1" ht="16.5" customHeight="1">
      <c r="B110" s="32"/>
      <c r="C110" s="169" t="s">
        <v>151</v>
      </c>
      <c r="D110" s="169" t="s">
        <v>117</v>
      </c>
      <c r="E110" s="170" t="s">
        <v>152</v>
      </c>
      <c r="F110" s="171" t="s">
        <v>153</v>
      </c>
      <c r="G110" s="172" t="s">
        <v>130</v>
      </c>
      <c r="H110" s="173">
        <v>25.241</v>
      </c>
      <c r="I110" s="174"/>
      <c r="J110" s="175">
        <f>ROUND(I110*H110,2)</f>
        <v>0</v>
      </c>
      <c r="K110" s="171" t="s">
        <v>121</v>
      </c>
      <c r="L110" s="36"/>
      <c r="M110" s="176" t="s">
        <v>1</v>
      </c>
      <c r="N110" s="177" t="s">
        <v>42</v>
      </c>
      <c r="O110" s="58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AR110" s="15" t="s">
        <v>122</v>
      </c>
      <c r="AT110" s="15" t="s">
        <v>117</v>
      </c>
      <c r="AU110" s="15" t="s">
        <v>80</v>
      </c>
      <c r="AY110" s="15" t="s">
        <v>115</v>
      </c>
      <c r="BE110" s="180">
        <f>IF(N110="základní",J110,0)</f>
        <v>0</v>
      </c>
      <c r="BF110" s="180">
        <f>IF(N110="snížená",J110,0)</f>
        <v>0</v>
      </c>
      <c r="BG110" s="180">
        <f>IF(N110="zákl. přenesená",J110,0)</f>
        <v>0</v>
      </c>
      <c r="BH110" s="180">
        <f>IF(N110="sníž. přenesená",J110,0)</f>
        <v>0</v>
      </c>
      <c r="BI110" s="180">
        <f>IF(N110="nulová",J110,0)</f>
        <v>0</v>
      </c>
      <c r="BJ110" s="15" t="s">
        <v>78</v>
      </c>
      <c r="BK110" s="180">
        <f>ROUND(I110*H110,2)</f>
        <v>0</v>
      </c>
      <c r="BL110" s="15" t="s">
        <v>122</v>
      </c>
      <c r="BM110" s="15" t="s">
        <v>154</v>
      </c>
    </row>
    <row r="111" spans="2:65" s="11" customFormat="1" ht="11.25">
      <c r="B111" s="181"/>
      <c r="C111" s="182"/>
      <c r="D111" s="183" t="s">
        <v>132</v>
      </c>
      <c r="E111" s="184" t="s">
        <v>1</v>
      </c>
      <c r="F111" s="185" t="s">
        <v>141</v>
      </c>
      <c r="G111" s="182"/>
      <c r="H111" s="186">
        <v>6.0060000000000002</v>
      </c>
      <c r="I111" s="187"/>
      <c r="J111" s="182"/>
      <c r="K111" s="182"/>
      <c r="L111" s="188"/>
      <c r="M111" s="189"/>
      <c r="N111" s="190"/>
      <c r="O111" s="190"/>
      <c r="P111" s="190"/>
      <c r="Q111" s="190"/>
      <c r="R111" s="190"/>
      <c r="S111" s="190"/>
      <c r="T111" s="191"/>
      <c r="AT111" s="192" t="s">
        <v>132</v>
      </c>
      <c r="AU111" s="192" t="s">
        <v>80</v>
      </c>
      <c r="AV111" s="11" t="s">
        <v>80</v>
      </c>
      <c r="AW111" s="11" t="s">
        <v>34</v>
      </c>
      <c r="AX111" s="11" t="s">
        <v>71</v>
      </c>
      <c r="AY111" s="192" t="s">
        <v>115</v>
      </c>
    </row>
    <row r="112" spans="2:65" s="11" customFormat="1" ht="11.25">
      <c r="B112" s="181"/>
      <c r="C112" s="182"/>
      <c r="D112" s="183" t="s">
        <v>132</v>
      </c>
      <c r="E112" s="184" t="s">
        <v>1</v>
      </c>
      <c r="F112" s="185" t="s">
        <v>142</v>
      </c>
      <c r="G112" s="182"/>
      <c r="H112" s="186">
        <v>16.945</v>
      </c>
      <c r="I112" s="187"/>
      <c r="J112" s="182"/>
      <c r="K112" s="182"/>
      <c r="L112" s="188"/>
      <c r="M112" s="189"/>
      <c r="N112" s="190"/>
      <c r="O112" s="190"/>
      <c r="P112" s="190"/>
      <c r="Q112" s="190"/>
      <c r="R112" s="190"/>
      <c r="S112" s="190"/>
      <c r="T112" s="191"/>
      <c r="AT112" s="192" t="s">
        <v>132</v>
      </c>
      <c r="AU112" s="192" t="s">
        <v>80</v>
      </c>
      <c r="AV112" s="11" t="s">
        <v>80</v>
      </c>
      <c r="AW112" s="11" t="s">
        <v>34</v>
      </c>
      <c r="AX112" s="11" t="s">
        <v>71</v>
      </c>
      <c r="AY112" s="192" t="s">
        <v>115</v>
      </c>
    </row>
    <row r="113" spans="2:65" s="11" customFormat="1" ht="11.25">
      <c r="B113" s="181"/>
      <c r="C113" s="182"/>
      <c r="D113" s="183" t="s">
        <v>132</v>
      </c>
      <c r="E113" s="184" t="s">
        <v>1</v>
      </c>
      <c r="F113" s="185" t="s">
        <v>143</v>
      </c>
      <c r="G113" s="182"/>
      <c r="H113" s="186">
        <v>2.29</v>
      </c>
      <c r="I113" s="187"/>
      <c r="J113" s="182"/>
      <c r="K113" s="182"/>
      <c r="L113" s="188"/>
      <c r="M113" s="189"/>
      <c r="N113" s="190"/>
      <c r="O113" s="190"/>
      <c r="P113" s="190"/>
      <c r="Q113" s="190"/>
      <c r="R113" s="190"/>
      <c r="S113" s="190"/>
      <c r="T113" s="191"/>
      <c r="AT113" s="192" t="s">
        <v>132</v>
      </c>
      <c r="AU113" s="192" t="s">
        <v>80</v>
      </c>
      <c r="AV113" s="11" t="s">
        <v>80</v>
      </c>
      <c r="AW113" s="11" t="s">
        <v>34</v>
      </c>
      <c r="AX113" s="11" t="s">
        <v>71</v>
      </c>
      <c r="AY113" s="192" t="s">
        <v>115</v>
      </c>
    </row>
    <row r="114" spans="2:65" s="12" customFormat="1" ht="11.25">
      <c r="B114" s="193"/>
      <c r="C114" s="194"/>
      <c r="D114" s="183" t="s">
        <v>132</v>
      </c>
      <c r="E114" s="195" t="s">
        <v>1</v>
      </c>
      <c r="F114" s="196" t="s">
        <v>144</v>
      </c>
      <c r="G114" s="194"/>
      <c r="H114" s="197">
        <v>25.241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132</v>
      </c>
      <c r="AU114" s="203" t="s">
        <v>80</v>
      </c>
      <c r="AV114" s="12" t="s">
        <v>122</v>
      </c>
      <c r="AW114" s="12" t="s">
        <v>34</v>
      </c>
      <c r="AX114" s="12" t="s">
        <v>78</v>
      </c>
      <c r="AY114" s="203" t="s">
        <v>115</v>
      </c>
    </row>
    <row r="115" spans="2:65" s="10" customFormat="1" ht="22.9" customHeight="1">
      <c r="B115" s="153"/>
      <c r="C115" s="154"/>
      <c r="D115" s="155" t="s">
        <v>70</v>
      </c>
      <c r="E115" s="167" t="s">
        <v>137</v>
      </c>
      <c r="F115" s="167" t="s">
        <v>155</v>
      </c>
      <c r="G115" s="154"/>
      <c r="H115" s="154"/>
      <c r="I115" s="157"/>
      <c r="J115" s="168">
        <f>BK115</f>
        <v>0</v>
      </c>
      <c r="K115" s="154"/>
      <c r="L115" s="159"/>
      <c r="M115" s="160"/>
      <c r="N115" s="161"/>
      <c r="O115" s="161"/>
      <c r="P115" s="162">
        <f>SUM(P116:P125)</f>
        <v>0</v>
      </c>
      <c r="Q115" s="161"/>
      <c r="R115" s="162">
        <f>SUM(R116:R125)</f>
        <v>40.139597999999999</v>
      </c>
      <c r="S115" s="161"/>
      <c r="T115" s="163">
        <f>SUM(T116:T125)</f>
        <v>0</v>
      </c>
      <c r="AR115" s="164" t="s">
        <v>78</v>
      </c>
      <c r="AT115" s="165" t="s">
        <v>70</v>
      </c>
      <c r="AU115" s="165" t="s">
        <v>78</v>
      </c>
      <c r="AY115" s="164" t="s">
        <v>115</v>
      </c>
      <c r="BK115" s="166">
        <f>SUM(BK116:BK125)</f>
        <v>0</v>
      </c>
    </row>
    <row r="116" spans="2:65" s="1" customFormat="1" ht="16.5" customHeight="1">
      <c r="B116" s="32"/>
      <c r="C116" s="169" t="s">
        <v>156</v>
      </c>
      <c r="D116" s="169" t="s">
        <v>117</v>
      </c>
      <c r="E116" s="170" t="s">
        <v>157</v>
      </c>
      <c r="F116" s="171" t="s">
        <v>158</v>
      </c>
      <c r="G116" s="172" t="s">
        <v>120</v>
      </c>
      <c r="H116" s="173">
        <v>17.16</v>
      </c>
      <c r="I116" s="174"/>
      <c r="J116" s="175">
        <f>ROUND(I116*H116,2)</f>
        <v>0</v>
      </c>
      <c r="K116" s="171" t="s">
        <v>121</v>
      </c>
      <c r="L116" s="36"/>
      <c r="M116" s="176" t="s">
        <v>1</v>
      </c>
      <c r="N116" s="177" t="s">
        <v>42</v>
      </c>
      <c r="O116" s="58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AR116" s="15" t="s">
        <v>122</v>
      </c>
      <c r="AT116" s="15" t="s">
        <v>117</v>
      </c>
      <c r="AU116" s="15" t="s">
        <v>80</v>
      </c>
      <c r="AY116" s="15" t="s">
        <v>115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5" t="s">
        <v>78</v>
      </c>
      <c r="BK116" s="180">
        <f>ROUND(I116*H116,2)</f>
        <v>0</v>
      </c>
      <c r="BL116" s="15" t="s">
        <v>122</v>
      </c>
      <c r="BM116" s="15" t="s">
        <v>159</v>
      </c>
    </row>
    <row r="117" spans="2:65" s="11" customFormat="1" ht="11.25">
      <c r="B117" s="181"/>
      <c r="C117" s="182"/>
      <c r="D117" s="183" t="s">
        <v>132</v>
      </c>
      <c r="E117" s="184" t="s">
        <v>1</v>
      </c>
      <c r="F117" s="185" t="s">
        <v>160</v>
      </c>
      <c r="G117" s="182"/>
      <c r="H117" s="186">
        <v>17.16</v>
      </c>
      <c r="I117" s="187"/>
      <c r="J117" s="182"/>
      <c r="K117" s="182"/>
      <c r="L117" s="188"/>
      <c r="M117" s="189"/>
      <c r="N117" s="190"/>
      <c r="O117" s="190"/>
      <c r="P117" s="190"/>
      <c r="Q117" s="190"/>
      <c r="R117" s="190"/>
      <c r="S117" s="190"/>
      <c r="T117" s="191"/>
      <c r="AT117" s="192" t="s">
        <v>132</v>
      </c>
      <c r="AU117" s="192" t="s">
        <v>80</v>
      </c>
      <c r="AV117" s="11" t="s">
        <v>80</v>
      </c>
      <c r="AW117" s="11" t="s">
        <v>34</v>
      </c>
      <c r="AX117" s="11" t="s">
        <v>78</v>
      </c>
      <c r="AY117" s="192" t="s">
        <v>115</v>
      </c>
    </row>
    <row r="118" spans="2:65" s="1" customFormat="1" ht="16.5" customHeight="1">
      <c r="B118" s="32"/>
      <c r="C118" s="169" t="s">
        <v>161</v>
      </c>
      <c r="D118" s="169" t="s">
        <v>117</v>
      </c>
      <c r="E118" s="170" t="s">
        <v>162</v>
      </c>
      <c r="F118" s="171" t="s">
        <v>163</v>
      </c>
      <c r="G118" s="172" t="s">
        <v>120</v>
      </c>
      <c r="H118" s="173">
        <v>384.7</v>
      </c>
      <c r="I118" s="174"/>
      <c r="J118" s="175">
        <f>ROUND(I118*H118,2)</f>
        <v>0</v>
      </c>
      <c r="K118" s="171" t="s">
        <v>121</v>
      </c>
      <c r="L118" s="36"/>
      <c r="M118" s="176" t="s">
        <v>1</v>
      </c>
      <c r="N118" s="177" t="s">
        <v>42</v>
      </c>
      <c r="O118" s="58"/>
      <c r="P118" s="178">
        <f>O118*H118</f>
        <v>0</v>
      </c>
      <c r="Q118" s="178">
        <v>0.10434</v>
      </c>
      <c r="R118" s="178">
        <f>Q118*H118</f>
        <v>40.139597999999999</v>
      </c>
      <c r="S118" s="178">
        <v>0</v>
      </c>
      <c r="T118" s="179">
        <f>S118*H118</f>
        <v>0</v>
      </c>
      <c r="AR118" s="15" t="s">
        <v>122</v>
      </c>
      <c r="AT118" s="15" t="s">
        <v>117</v>
      </c>
      <c r="AU118" s="15" t="s">
        <v>80</v>
      </c>
      <c r="AY118" s="15" t="s">
        <v>115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5" t="s">
        <v>78</v>
      </c>
      <c r="BK118" s="180">
        <f>ROUND(I118*H118,2)</f>
        <v>0</v>
      </c>
      <c r="BL118" s="15" t="s">
        <v>122</v>
      </c>
      <c r="BM118" s="15" t="s">
        <v>164</v>
      </c>
    </row>
    <row r="119" spans="2:65" s="1" customFormat="1" ht="16.5" customHeight="1">
      <c r="B119" s="32"/>
      <c r="C119" s="169" t="s">
        <v>165</v>
      </c>
      <c r="D119" s="169" t="s">
        <v>117</v>
      </c>
      <c r="E119" s="170" t="s">
        <v>166</v>
      </c>
      <c r="F119" s="171" t="s">
        <v>167</v>
      </c>
      <c r="G119" s="172" t="s">
        <v>120</v>
      </c>
      <c r="H119" s="173">
        <v>384.7</v>
      </c>
      <c r="I119" s="174"/>
      <c r="J119" s="175">
        <f>ROUND(I119*H119,2)</f>
        <v>0</v>
      </c>
      <c r="K119" s="171" t="s">
        <v>121</v>
      </c>
      <c r="L119" s="36"/>
      <c r="M119" s="176" t="s">
        <v>1</v>
      </c>
      <c r="N119" s="177" t="s">
        <v>42</v>
      </c>
      <c r="O119" s="58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AR119" s="15" t="s">
        <v>122</v>
      </c>
      <c r="AT119" s="15" t="s">
        <v>117</v>
      </c>
      <c r="AU119" s="15" t="s">
        <v>80</v>
      </c>
      <c r="AY119" s="15" t="s">
        <v>115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5" t="s">
        <v>78</v>
      </c>
      <c r="BK119" s="180">
        <f>ROUND(I119*H119,2)</f>
        <v>0</v>
      </c>
      <c r="BL119" s="15" t="s">
        <v>122</v>
      </c>
      <c r="BM119" s="15" t="s">
        <v>168</v>
      </c>
    </row>
    <row r="120" spans="2:65" s="11" customFormat="1" ht="11.25">
      <c r="B120" s="181"/>
      <c r="C120" s="182"/>
      <c r="D120" s="183" t="s">
        <v>132</v>
      </c>
      <c r="E120" s="184" t="s">
        <v>1</v>
      </c>
      <c r="F120" s="185" t="s">
        <v>169</v>
      </c>
      <c r="G120" s="182"/>
      <c r="H120" s="186">
        <v>384.7</v>
      </c>
      <c r="I120" s="187"/>
      <c r="J120" s="182"/>
      <c r="K120" s="182"/>
      <c r="L120" s="188"/>
      <c r="M120" s="189"/>
      <c r="N120" s="190"/>
      <c r="O120" s="190"/>
      <c r="P120" s="190"/>
      <c r="Q120" s="190"/>
      <c r="R120" s="190"/>
      <c r="S120" s="190"/>
      <c r="T120" s="191"/>
      <c r="AT120" s="192" t="s">
        <v>132</v>
      </c>
      <c r="AU120" s="192" t="s">
        <v>80</v>
      </c>
      <c r="AV120" s="11" t="s">
        <v>80</v>
      </c>
      <c r="AW120" s="11" t="s">
        <v>34</v>
      </c>
      <c r="AX120" s="11" t="s">
        <v>78</v>
      </c>
      <c r="AY120" s="192" t="s">
        <v>115</v>
      </c>
    </row>
    <row r="121" spans="2:65" s="1" customFormat="1" ht="16.5" customHeight="1">
      <c r="B121" s="32"/>
      <c r="C121" s="169" t="s">
        <v>170</v>
      </c>
      <c r="D121" s="169" t="s">
        <v>117</v>
      </c>
      <c r="E121" s="170" t="s">
        <v>171</v>
      </c>
      <c r="F121" s="171" t="s">
        <v>172</v>
      </c>
      <c r="G121" s="172" t="s">
        <v>120</v>
      </c>
      <c r="H121" s="173">
        <v>384.7</v>
      </c>
      <c r="I121" s="174"/>
      <c r="J121" s="175">
        <f>ROUND(I121*H121,2)</f>
        <v>0</v>
      </c>
      <c r="K121" s="171" t="s">
        <v>121</v>
      </c>
      <c r="L121" s="36"/>
      <c r="M121" s="176" t="s">
        <v>1</v>
      </c>
      <c r="N121" s="177" t="s">
        <v>42</v>
      </c>
      <c r="O121" s="58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15" t="s">
        <v>122</v>
      </c>
      <c r="AT121" s="15" t="s">
        <v>117</v>
      </c>
      <c r="AU121" s="15" t="s">
        <v>80</v>
      </c>
      <c r="AY121" s="15" t="s">
        <v>115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15" t="s">
        <v>78</v>
      </c>
      <c r="BK121" s="180">
        <f>ROUND(I121*H121,2)</f>
        <v>0</v>
      </c>
      <c r="BL121" s="15" t="s">
        <v>122</v>
      </c>
      <c r="BM121" s="15" t="s">
        <v>173</v>
      </c>
    </row>
    <row r="122" spans="2:65" s="1" customFormat="1" ht="16.5" customHeight="1">
      <c r="B122" s="32"/>
      <c r="C122" s="169" t="s">
        <v>174</v>
      </c>
      <c r="D122" s="169" t="s">
        <v>117</v>
      </c>
      <c r="E122" s="170" t="s">
        <v>175</v>
      </c>
      <c r="F122" s="171" t="s">
        <v>176</v>
      </c>
      <c r="G122" s="172" t="s">
        <v>120</v>
      </c>
      <c r="H122" s="173">
        <v>384.7</v>
      </c>
      <c r="I122" s="174"/>
      <c r="J122" s="175">
        <f>ROUND(I122*H122,2)</f>
        <v>0</v>
      </c>
      <c r="K122" s="171" t="s">
        <v>121</v>
      </c>
      <c r="L122" s="36"/>
      <c r="M122" s="176" t="s">
        <v>1</v>
      </c>
      <c r="N122" s="177" t="s">
        <v>42</v>
      </c>
      <c r="O122" s="58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AR122" s="15" t="s">
        <v>122</v>
      </c>
      <c r="AT122" s="15" t="s">
        <v>117</v>
      </c>
      <c r="AU122" s="15" t="s">
        <v>80</v>
      </c>
      <c r="AY122" s="15" t="s">
        <v>115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5" t="s">
        <v>78</v>
      </c>
      <c r="BK122" s="180">
        <f>ROUND(I122*H122,2)</f>
        <v>0</v>
      </c>
      <c r="BL122" s="15" t="s">
        <v>122</v>
      </c>
      <c r="BM122" s="15" t="s">
        <v>177</v>
      </c>
    </row>
    <row r="123" spans="2:65" s="11" customFormat="1" ht="11.25">
      <c r="B123" s="181"/>
      <c r="C123" s="182"/>
      <c r="D123" s="183" t="s">
        <v>132</v>
      </c>
      <c r="E123" s="184" t="s">
        <v>1</v>
      </c>
      <c r="F123" s="185" t="s">
        <v>169</v>
      </c>
      <c r="G123" s="182"/>
      <c r="H123" s="186">
        <v>384.7</v>
      </c>
      <c r="I123" s="187"/>
      <c r="J123" s="182"/>
      <c r="K123" s="182"/>
      <c r="L123" s="188"/>
      <c r="M123" s="189"/>
      <c r="N123" s="190"/>
      <c r="O123" s="190"/>
      <c r="P123" s="190"/>
      <c r="Q123" s="190"/>
      <c r="R123" s="190"/>
      <c r="S123" s="190"/>
      <c r="T123" s="191"/>
      <c r="AT123" s="192" t="s">
        <v>132</v>
      </c>
      <c r="AU123" s="192" t="s">
        <v>80</v>
      </c>
      <c r="AV123" s="11" t="s">
        <v>80</v>
      </c>
      <c r="AW123" s="11" t="s">
        <v>34</v>
      </c>
      <c r="AX123" s="11" t="s">
        <v>78</v>
      </c>
      <c r="AY123" s="192" t="s">
        <v>115</v>
      </c>
    </row>
    <row r="124" spans="2:65" s="1" customFormat="1" ht="16.5" customHeight="1">
      <c r="B124" s="32"/>
      <c r="C124" s="169" t="s">
        <v>178</v>
      </c>
      <c r="D124" s="169" t="s">
        <v>117</v>
      </c>
      <c r="E124" s="170" t="s">
        <v>179</v>
      </c>
      <c r="F124" s="171" t="s">
        <v>180</v>
      </c>
      <c r="G124" s="172" t="s">
        <v>120</v>
      </c>
      <c r="H124" s="173">
        <v>384.7</v>
      </c>
      <c r="I124" s="174"/>
      <c r="J124" s="175">
        <f>ROUND(I124*H124,2)</f>
        <v>0</v>
      </c>
      <c r="K124" s="171" t="s">
        <v>121</v>
      </c>
      <c r="L124" s="36"/>
      <c r="M124" s="176" t="s">
        <v>1</v>
      </c>
      <c r="N124" s="177" t="s">
        <v>42</v>
      </c>
      <c r="O124" s="58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AR124" s="15" t="s">
        <v>122</v>
      </c>
      <c r="AT124" s="15" t="s">
        <v>117</v>
      </c>
      <c r="AU124" s="15" t="s">
        <v>80</v>
      </c>
      <c r="AY124" s="15" t="s">
        <v>115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5" t="s">
        <v>78</v>
      </c>
      <c r="BK124" s="180">
        <f>ROUND(I124*H124,2)</f>
        <v>0</v>
      </c>
      <c r="BL124" s="15" t="s">
        <v>122</v>
      </c>
      <c r="BM124" s="15" t="s">
        <v>181</v>
      </c>
    </row>
    <row r="125" spans="2:65" s="1" customFormat="1" ht="16.5" customHeight="1">
      <c r="B125" s="32"/>
      <c r="C125" s="169" t="s">
        <v>182</v>
      </c>
      <c r="D125" s="169" t="s">
        <v>117</v>
      </c>
      <c r="E125" s="170" t="s">
        <v>183</v>
      </c>
      <c r="F125" s="171" t="s">
        <v>184</v>
      </c>
      <c r="G125" s="172" t="s">
        <v>120</v>
      </c>
      <c r="H125" s="173">
        <v>384.7</v>
      </c>
      <c r="I125" s="174"/>
      <c r="J125" s="175">
        <f>ROUND(I125*H125,2)</f>
        <v>0</v>
      </c>
      <c r="K125" s="171" t="s">
        <v>1</v>
      </c>
      <c r="L125" s="36"/>
      <c r="M125" s="176" t="s">
        <v>1</v>
      </c>
      <c r="N125" s="177" t="s">
        <v>42</v>
      </c>
      <c r="O125" s="58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AR125" s="15" t="s">
        <v>122</v>
      </c>
      <c r="AT125" s="15" t="s">
        <v>117</v>
      </c>
      <c r="AU125" s="15" t="s">
        <v>80</v>
      </c>
      <c r="AY125" s="15" t="s">
        <v>115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5" t="s">
        <v>78</v>
      </c>
      <c r="BK125" s="180">
        <f>ROUND(I125*H125,2)</f>
        <v>0</v>
      </c>
      <c r="BL125" s="15" t="s">
        <v>122</v>
      </c>
      <c r="BM125" s="15" t="s">
        <v>185</v>
      </c>
    </row>
    <row r="126" spans="2:65" s="10" customFormat="1" ht="22.9" customHeight="1">
      <c r="B126" s="153"/>
      <c r="C126" s="154"/>
      <c r="D126" s="155" t="s">
        <v>70</v>
      </c>
      <c r="E126" s="167" t="s">
        <v>156</v>
      </c>
      <c r="F126" s="167" t="s">
        <v>186</v>
      </c>
      <c r="G126" s="154"/>
      <c r="H126" s="154"/>
      <c r="I126" s="157"/>
      <c r="J126" s="168">
        <f>BK126</f>
        <v>0</v>
      </c>
      <c r="K126" s="154"/>
      <c r="L126" s="159"/>
      <c r="M126" s="160"/>
      <c r="N126" s="161"/>
      <c r="O126" s="161"/>
      <c r="P126" s="162">
        <f>P127</f>
        <v>0</v>
      </c>
      <c r="Q126" s="161"/>
      <c r="R126" s="162">
        <f>R127</f>
        <v>0.42080000000000001</v>
      </c>
      <c r="S126" s="161"/>
      <c r="T126" s="163">
        <f>T127</f>
        <v>0</v>
      </c>
      <c r="AR126" s="164" t="s">
        <v>78</v>
      </c>
      <c r="AT126" s="165" t="s">
        <v>70</v>
      </c>
      <c r="AU126" s="165" t="s">
        <v>78</v>
      </c>
      <c r="AY126" s="164" t="s">
        <v>115</v>
      </c>
      <c r="BK126" s="166">
        <f>BK127</f>
        <v>0</v>
      </c>
    </row>
    <row r="127" spans="2:65" s="1" customFormat="1" ht="16.5" customHeight="1">
      <c r="B127" s="32"/>
      <c r="C127" s="169" t="s">
        <v>8</v>
      </c>
      <c r="D127" s="169" t="s">
        <v>117</v>
      </c>
      <c r="E127" s="170" t="s">
        <v>187</v>
      </c>
      <c r="F127" s="171" t="s">
        <v>188</v>
      </c>
      <c r="G127" s="172" t="s">
        <v>189</v>
      </c>
      <c r="H127" s="173">
        <v>1</v>
      </c>
      <c r="I127" s="174"/>
      <c r="J127" s="175">
        <f>ROUND(I127*H127,2)</f>
        <v>0</v>
      </c>
      <c r="K127" s="171" t="s">
        <v>121</v>
      </c>
      <c r="L127" s="36"/>
      <c r="M127" s="176" t="s">
        <v>1</v>
      </c>
      <c r="N127" s="177" t="s">
        <v>42</v>
      </c>
      <c r="O127" s="58"/>
      <c r="P127" s="178">
        <f>O127*H127</f>
        <v>0</v>
      </c>
      <c r="Q127" s="178">
        <v>0.42080000000000001</v>
      </c>
      <c r="R127" s="178">
        <f>Q127*H127</f>
        <v>0.42080000000000001</v>
      </c>
      <c r="S127" s="178">
        <v>0</v>
      </c>
      <c r="T127" s="179">
        <f>S127*H127</f>
        <v>0</v>
      </c>
      <c r="AR127" s="15" t="s">
        <v>122</v>
      </c>
      <c r="AT127" s="15" t="s">
        <v>117</v>
      </c>
      <c r="AU127" s="15" t="s">
        <v>80</v>
      </c>
      <c r="AY127" s="15" t="s">
        <v>115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5" t="s">
        <v>78</v>
      </c>
      <c r="BK127" s="180">
        <f>ROUND(I127*H127,2)</f>
        <v>0</v>
      </c>
      <c r="BL127" s="15" t="s">
        <v>122</v>
      </c>
      <c r="BM127" s="15" t="s">
        <v>190</v>
      </c>
    </row>
    <row r="128" spans="2:65" s="10" customFormat="1" ht="22.9" customHeight="1">
      <c r="B128" s="153"/>
      <c r="C128" s="154"/>
      <c r="D128" s="155" t="s">
        <v>70</v>
      </c>
      <c r="E128" s="167" t="s">
        <v>161</v>
      </c>
      <c r="F128" s="167" t="s">
        <v>191</v>
      </c>
      <c r="G128" s="154"/>
      <c r="H128" s="154"/>
      <c r="I128" s="157"/>
      <c r="J128" s="168">
        <f>BK128</f>
        <v>0</v>
      </c>
      <c r="K128" s="154"/>
      <c r="L128" s="159"/>
      <c r="M128" s="160"/>
      <c r="N128" s="161"/>
      <c r="O128" s="161"/>
      <c r="P128" s="162">
        <f>SUM(P129:P140)</f>
        <v>0</v>
      </c>
      <c r="Q128" s="161"/>
      <c r="R128" s="162">
        <f>SUM(R129:R140)</f>
        <v>11.766497999999999</v>
      </c>
      <c r="S128" s="161"/>
      <c r="T128" s="163">
        <f>SUM(T129:T140)</f>
        <v>7.694</v>
      </c>
      <c r="AR128" s="164" t="s">
        <v>78</v>
      </c>
      <c r="AT128" s="165" t="s">
        <v>70</v>
      </c>
      <c r="AU128" s="165" t="s">
        <v>78</v>
      </c>
      <c r="AY128" s="164" t="s">
        <v>115</v>
      </c>
      <c r="BK128" s="166">
        <f>SUM(BK129:BK140)</f>
        <v>0</v>
      </c>
    </row>
    <row r="129" spans="2:65" s="1" customFormat="1" ht="16.5" customHeight="1">
      <c r="B129" s="32"/>
      <c r="C129" s="169" t="s">
        <v>192</v>
      </c>
      <c r="D129" s="169" t="s">
        <v>117</v>
      </c>
      <c r="E129" s="170" t="s">
        <v>193</v>
      </c>
      <c r="F129" s="171" t="s">
        <v>194</v>
      </c>
      <c r="G129" s="172" t="s">
        <v>195</v>
      </c>
      <c r="H129" s="173">
        <v>28.6</v>
      </c>
      <c r="I129" s="174"/>
      <c r="J129" s="175">
        <f>ROUND(I129*H129,2)</f>
        <v>0</v>
      </c>
      <c r="K129" s="171" t="s">
        <v>121</v>
      </c>
      <c r="L129" s="36"/>
      <c r="M129" s="176" t="s">
        <v>1</v>
      </c>
      <c r="N129" s="177" t="s">
        <v>42</v>
      </c>
      <c r="O129" s="58"/>
      <c r="P129" s="178">
        <f>O129*H129</f>
        <v>0</v>
      </c>
      <c r="Q129" s="178">
        <v>0.15540000000000001</v>
      </c>
      <c r="R129" s="178">
        <f>Q129*H129</f>
        <v>4.4444400000000002</v>
      </c>
      <c r="S129" s="178">
        <v>0</v>
      </c>
      <c r="T129" s="179">
        <f>S129*H129</f>
        <v>0</v>
      </c>
      <c r="AR129" s="15" t="s">
        <v>122</v>
      </c>
      <c r="AT129" s="15" t="s">
        <v>117</v>
      </c>
      <c r="AU129" s="15" t="s">
        <v>80</v>
      </c>
      <c r="AY129" s="15" t="s">
        <v>115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5" t="s">
        <v>78</v>
      </c>
      <c r="BK129" s="180">
        <f>ROUND(I129*H129,2)</f>
        <v>0</v>
      </c>
      <c r="BL129" s="15" t="s">
        <v>122</v>
      </c>
      <c r="BM129" s="15" t="s">
        <v>196</v>
      </c>
    </row>
    <row r="130" spans="2:65" s="11" customFormat="1" ht="11.25">
      <c r="B130" s="181"/>
      <c r="C130" s="182"/>
      <c r="D130" s="183" t="s">
        <v>132</v>
      </c>
      <c r="E130" s="184" t="s">
        <v>1</v>
      </c>
      <c r="F130" s="185" t="s">
        <v>197</v>
      </c>
      <c r="G130" s="182"/>
      <c r="H130" s="186">
        <v>28.6</v>
      </c>
      <c r="I130" s="187"/>
      <c r="J130" s="182"/>
      <c r="K130" s="182"/>
      <c r="L130" s="188"/>
      <c r="M130" s="189"/>
      <c r="N130" s="190"/>
      <c r="O130" s="190"/>
      <c r="P130" s="190"/>
      <c r="Q130" s="190"/>
      <c r="R130" s="190"/>
      <c r="S130" s="190"/>
      <c r="T130" s="191"/>
      <c r="AT130" s="192" t="s">
        <v>132</v>
      </c>
      <c r="AU130" s="192" t="s">
        <v>80</v>
      </c>
      <c r="AV130" s="11" t="s">
        <v>80</v>
      </c>
      <c r="AW130" s="11" t="s">
        <v>34</v>
      </c>
      <c r="AX130" s="11" t="s">
        <v>78</v>
      </c>
      <c r="AY130" s="192" t="s">
        <v>115</v>
      </c>
    </row>
    <row r="131" spans="2:65" s="1" customFormat="1" ht="16.5" customHeight="1">
      <c r="B131" s="32"/>
      <c r="C131" s="215" t="s">
        <v>198</v>
      </c>
      <c r="D131" s="215" t="s">
        <v>199</v>
      </c>
      <c r="E131" s="216" t="s">
        <v>200</v>
      </c>
      <c r="F131" s="217" t="s">
        <v>201</v>
      </c>
      <c r="G131" s="218" t="s">
        <v>195</v>
      </c>
      <c r="H131" s="219">
        <v>60.06</v>
      </c>
      <c r="I131" s="220"/>
      <c r="J131" s="221">
        <f>ROUND(I131*H131,2)</f>
        <v>0</v>
      </c>
      <c r="K131" s="217" t="s">
        <v>121</v>
      </c>
      <c r="L131" s="222"/>
      <c r="M131" s="223" t="s">
        <v>1</v>
      </c>
      <c r="N131" s="224" t="s">
        <v>42</v>
      </c>
      <c r="O131" s="58"/>
      <c r="P131" s="178">
        <f>O131*H131</f>
        <v>0</v>
      </c>
      <c r="Q131" s="178">
        <v>8.2199999999999995E-2</v>
      </c>
      <c r="R131" s="178">
        <f>Q131*H131</f>
        <v>4.9369319999999997</v>
      </c>
      <c r="S131" s="178">
        <v>0</v>
      </c>
      <c r="T131" s="179">
        <f>S131*H131</f>
        <v>0</v>
      </c>
      <c r="AR131" s="15" t="s">
        <v>156</v>
      </c>
      <c r="AT131" s="15" t="s">
        <v>199</v>
      </c>
      <c r="AU131" s="15" t="s">
        <v>80</v>
      </c>
      <c r="AY131" s="15" t="s">
        <v>115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5" t="s">
        <v>78</v>
      </c>
      <c r="BK131" s="180">
        <f>ROUND(I131*H131,2)</f>
        <v>0</v>
      </c>
      <c r="BL131" s="15" t="s">
        <v>122</v>
      </c>
      <c r="BM131" s="15" t="s">
        <v>202</v>
      </c>
    </row>
    <row r="132" spans="2:65" s="11" customFormat="1" ht="11.25">
      <c r="B132" s="181"/>
      <c r="C132" s="182"/>
      <c r="D132" s="183" t="s">
        <v>132</v>
      </c>
      <c r="E132" s="184" t="s">
        <v>1</v>
      </c>
      <c r="F132" s="185" t="s">
        <v>203</v>
      </c>
      <c r="G132" s="182"/>
      <c r="H132" s="186">
        <v>60.06</v>
      </c>
      <c r="I132" s="187"/>
      <c r="J132" s="182"/>
      <c r="K132" s="182"/>
      <c r="L132" s="188"/>
      <c r="M132" s="189"/>
      <c r="N132" s="190"/>
      <c r="O132" s="190"/>
      <c r="P132" s="190"/>
      <c r="Q132" s="190"/>
      <c r="R132" s="190"/>
      <c r="S132" s="190"/>
      <c r="T132" s="191"/>
      <c r="AT132" s="192" t="s">
        <v>132</v>
      </c>
      <c r="AU132" s="192" t="s">
        <v>80</v>
      </c>
      <c r="AV132" s="11" t="s">
        <v>80</v>
      </c>
      <c r="AW132" s="11" t="s">
        <v>34</v>
      </c>
      <c r="AX132" s="11" t="s">
        <v>78</v>
      </c>
      <c r="AY132" s="192" t="s">
        <v>115</v>
      </c>
    </row>
    <row r="133" spans="2:65" s="1" customFormat="1" ht="16.5" customHeight="1">
      <c r="B133" s="32"/>
      <c r="C133" s="169" t="s">
        <v>204</v>
      </c>
      <c r="D133" s="169" t="s">
        <v>117</v>
      </c>
      <c r="E133" s="170" t="s">
        <v>205</v>
      </c>
      <c r="F133" s="171" t="s">
        <v>206</v>
      </c>
      <c r="G133" s="172" t="s">
        <v>195</v>
      </c>
      <c r="H133" s="173">
        <v>51</v>
      </c>
      <c r="I133" s="174"/>
      <c r="J133" s="175">
        <f>ROUND(I133*H133,2)</f>
        <v>0</v>
      </c>
      <c r="K133" s="171" t="s">
        <v>121</v>
      </c>
      <c r="L133" s="36"/>
      <c r="M133" s="176" t="s">
        <v>1</v>
      </c>
      <c r="N133" s="177" t="s">
        <v>42</v>
      </c>
      <c r="O133" s="58"/>
      <c r="P133" s="178">
        <f>O133*H133</f>
        <v>0</v>
      </c>
      <c r="Q133" s="178">
        <v>1.0000000000000001E-5</v>
      </c>
      <c r="R133" s="178">
        <f>Q133*H133</f>
        <v>5.1000000000000004E-4</v>
      </c>
      <c r="S133" s="178">
        <v>0</v>
      </c>
      <c r="T133" s="179">
        <f>S133*H133</f>
        <v>0</v>
      </c>
      <c r="AR133" s="15" t="s">
        <v>122</v>
      </c>
      <c r="AT133" s="15" t="s">
        <v>117</v>
      </c>
      <c r="AU133" s="15" t="s">
        <v>80</v>
      </c>
      <c r="AY133" s="15" t="s">
        <v>115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5" t="s">
        <v>78</v>
      </c>
      <c r="BK133" s="180">
        <f>ROUND(I133*H133,2)</f>
        <v>0</v>
      </c>
      <c r="BL133" s="15" t="s">
        <v>122</v>
      </c>
      <c r="BM133" s="15" t="s">
        <v>207</v>
      </c>
    </row>
    <row r="134" spans="2:65" s="1" customFormat="1" ht="16.5" customHeight="1">
      <c r="B134" s="32"/>
      <c r="C134" s="169" t="s">
        <v>208</v>
      </c>
      <c r="D134" s="169" t="s">
        <v>117</v>
      </c>
      <c r="E134" s="170" t="s">
        <v>209</v>
      </c>
      <c r="F134" s="171" t="s">
        <v>210</v>
      </c>
      <c r="G134" s="172" t="s">
        <v>195</v>
      </c>
      <c r="H134" s="173">
        <v>51</v>
      </c>
      <c r="I134" s="174"/>
      <c r="J134" s="175">
        <f>ROUND(I134*H134,2)</f>
        <v>0</v>
      </c>
      <c r="K134" s="171" t="s">
        <v>121</v>
      </c>
      <c r="L134" s="36"/>
      <c r="M134" s="176" t="s">
        <v>1</v>
      </c>
      <c r="N134" s="177" t="s">
        <v>42</v>
      </c>
      <c r="O134" s="58"/>
      <c r="P134" s="178">
        <f>O134*H134</f>
        <v>0</v>
      </c>
      <c r="Q134" s="178">
        <v>1.2E-4</v>
      </c>
      <c r="R134" s="178">
        <f>Q134*H134</f>
        <v>6.1200000000000004E-3</v>
      </c>
      <c r="S134" s="178">
        <v>0</v>
      </c>
      <c r="T134" s="179">
        <f>S134*H134</f>
        <v>0</v>
      </c>
      <c r="AR134" s="15" t="s">
        <v>122</v>
      </c>
      <c r="AT134" s="15" t="s">
        <v>117</v>
      </c>
      <c r="AU134" s="15" t="s">
        <v>80</v>
      </c>
      <c r="AY134" s="15" t="s">
        <v>115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5" t="s">
        <v>78</v>
      </c>
      <c r="BK134" s="180">
        <f>ROUND(I134*H134,2)</f>
        <v>0</v>
      </c>
      <c r="BL134" s="15" t="s">
        <v>122</v>
      </c>
      <c r="BM134" s="15" t="s">
        <v>211</v>
      </c>
    </row>
    <row r="135" spans="2:65" s="1" customFormat="1" ht="16.5" customHeight="1">
      <c r="B135" s="32"/>
      <c r="C135" s="169" t="s">
        <v>212</v>
      </c>
      <c r="D135" s="169" t="s">
        <v>117</v>
      </c>
      <c r="E135" s="170" t="s">
        <v>213</v>
      </c>
      <c r="F135" s="171" t="s">
        <v>214</v>
      </c>
      <c r="G135" s="172" t="s">
        <v>120</v>
      </c>
      <c r="H135" s="173">
        <v>384.7</v>
      </c>
      <c r="I135" s="174"/>
      <c r="J135" s="175">
        <f>ROUND(I135*H135,2)</f>
        <v>0</v>
      </c>
      <c r="K135" s="171" t="s">
        <v>121</v>
      </c>
      <c r="L135" s="36"/>
      <c r="M135" s="176" t="s">
        <v>1</v>
      </c>
      <c r="N135" s="177" t="s">
        <v>42</v>
      </c>
      <c r="O135" s="58"/>
      <c r="P135" s="178">
        <f>O135*H135</f>
        <v>0</v>
      </c>
      <c r="Q135" s="178">
        <v>1.98E-3</v>
      </c>
      <c r="R135" s="178">
        <f>Q135*H135</f>
        <v>0.76170599999999999</v>
      </c>
      <c r="S135" s="178">
        <v>0</v>
      </c>
      <c r="T135" s="179">
        <f>S135*H135</f>
        <v>0</v>
      </c>
      <c r="AR135" s="15" t="s">
        <v>122</v>
      </c>
      <c r="AT135" s="15" t="s">
        <v>117</v>
      </c>
      <c r="AU135" s="15" t="s">
        <v>80</v>
      </c>
      <c r="AY135" s="15" t="s">
        <v>115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5" t="s">
        <v>78</v>
      </c>
      <c r="BK135" s="180">
        <f>ROUND(I135*H135,2)</f>
        <v>0</v>
      </c>
      <c r="BL135" s="15" t="s">
        <v>122</v>
      </c>
      <c r="BM135" s="15" t="s">
        <v>215</v>
      </c>
    </row>
    <row r="136" spans="2:65" s="11" customFormat="1" ht="11.25">
      <c r="B136" s="181"/>
      <c r="C136" s="182"/>
      <c r="D136" s="183" t="s">
        <v>132</v>
      </c>
      <c r="E136" s="184" t="s">
        <v>1</v>
      </c>
      <c r="F136" s="185" t="s">
        <v>216</v>
      </c>
      <c r="G136" s="182"/>
      <c r="H136" s="186">
        <v>384.7</v>
      </c>
      <c r="I136" s="187"/>
      <c r="J136" s="182"/>
      <c r="K136" s="182"/>
      <c r="L136" s="188"/>
      <c r="M136" s="189"/>
      <c r="N136" s="190"/>
      <c r="O136" s="190"/>
      <c r="P136" s="190"/>
      <c r="Q136" s="190"/>
      <c r="R136" s="190"/>
      <c r="S136" s="190"/>
      <c r="T136" s="191"/>
      <c r="AT136" s="192" t="s">
        <v>132</v>
      </c>
      <c r="AU136" s="192" t="s">
        <v>80</v>
      </c>
      <c r="AV136" s="11" t="s">
        <v>80</v>
      </c>
      <c r="AW136" s="11" t="s">
        <v>34</v>
      </c>
      <c r="AX136" s="11" t="s">
        <v>78</v>
      </c>
      <c r="AY136" s="192" t="s">
        <v>115</v>
      </c>
    </row>
    <row r="137" spans="2:65" s="1" customFormat="1" ht="16.5" customHeight="1">
      <c r="B137" s="32"/>
      <c r="C137" s="169" t="s">
        <v>7</v>
      </c>
      <c r="D137" s="169" t="s">
        <v>117</v>
      </c>
      <c r="E137" s="170" t="s">
        <v>217</v>
      </c>
      <c r="F137" s="171" t="s">
        <v>218</v>
      </c>
      <c r="G137" s="172" t="s">
        <v>195</v>
      </c>
      <c r="H137" s="173">
        <v>51</v>
      </c>
      <c r="I137" s="174"/>
      <c r="J137" s="175">
        <f>ROUND(I137*H137,2)</f>
        <v>0</v>
      </c>
      <c r="K137" s="171" t="s">
        <v>121</v>
      </c>
      <c r="L137" s="36"/>
      <c r="M137" s="176" t="s">
        <v>1</v>
      </c>
      <c r="N137" s="177" t="s">
        <v>42</v>
      </c>
      <c r="O137" s="58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AR137" s="15" t="s">
        <v>122</v>
      </c>
      <c r="AT137" s="15" t="s">
        <v>117</v>
      </c>
      <c r="AU137" s="15" t="s">
        <v>80</v>
      </c>
      <c r="AY137" s="15" t="s">
        <v>115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5" t="s">
        <v>78</v>
      </c>
      <c r="BK137" s="180">
        <f>ROUND(I137*H137,2)</f>
        <v>0</v>
      </c>
      <c r="BL137" s="15" t="s">
        <v>122</v>
      </c>
      <c r="BM137" s="15" t="s">
        <v>219</v>
      </c>
    </row>
    <row r="138" spans="2:65" s="1" customFormat="1" ht="16.5" customHeight="1">
      <c r="B138" s="32"/>
      <c r="C138" s="169" t="s">
        <v>220</v>
      </c>
      <c r="D138" s="169" t="s">
        <v>117</v>
      </c>
      <c r="E138" s="170" t="s">
        <v>221</v>
      </c>
      <c r="F138" s="171" t="s">
        <v>222</v>
      </c>
      <c r="G138" s="172" t="s">
        <v>189</v>
      </c>
      <c r="H138" s="173">
        <v>1</v>
      </c>
      <c r="I138" s="174"/>
      <c r="J138" s="175">
        <f>ROUND(I138*H138,2)</f>
        <v>0</v>
      </c>
      <c r="K138" s="171" t="s">
        <v>121</v>
      </c>
      <c r="L138" s="36"/>
      <c r="M138" s="176" t="s">
        <v>1</v>
      </c>
      <c r="N138" s="177" t="s">
        <v>42</v>
      </c>
      <c r="O138" s="58"/>
      <c r="P138" s="178">
        <f>O138*H138</f>
        <v>0</v>
      </c>
      <c r="Q138" s="178">
        <v>1.6167899999999999</v>
      </c>
      <c r="R138" s="178">
        <f>Q138*H138</f>
        <v>1.6167899999999999</v>
      </c>
      <c r="S138" s="178">
        <v>0</v>
      </c>
      <c r="T138" s="179">
        <f>S138*H138</f>
        <v>0</v>
      </c>
      <c r="AR138" s="15" t="s">
        <v>122</v>
      </c>
      <c r="AT138" s="15" t="s">
        <v>117</v>
      </c>
      <c r="AU138" s="15" t="s">
        <v>80</v>
      </c>
      <c r="AY138" s="15" t="s">
        <v>115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5" t="s">
        <v>78</v>
      </c>
      <c r="BK138" s="180">
        <f>ROUND(I138*H138,2)</f>
        <v>0</v>
      </c>
      <c r="BL138" s="15" t="s">
        <v>122</v>
      </c>
      <c r="BM138" s="15" t="s">
        <v>223</v>
      </c>
    </row>
    <row r="139" spans="2:65" s="1" customFormat="1" ht="16.5" customHeight="1">
      <c r="B139" s="32"/>
      <c r="C139" s="169" t="s">
        <v>224</v>
      </c>
      <c r="D139" s="169" t="s">
        <v>117</v>
      </c>
      <c r="E139" s="170" t="s">
        <v>225</v>
      </c>
      <c r="F139" s="171" t="s">
        <v>226</v>
      </c>
      <c r="G139" s="172" t="s">
        <v>120</v>
      </c>
      <c r="H139" s="173">
        <v>384.7</v>
      </c>
      <c r="I139" s="174"/>
      <c r="J139" s="175">
        <f>ROUND(I139*H139,2)</f>
        <v>0</v>
      </c>
      <c r="K139" s="171" t="s">
        <v>121</v>
      </c>
      <c r="L139" s="36"/>
      <c r="M139" s="176" t="s">
        <v>1</v>
      </c>
      <c r="N139" s="177" t="s">
        <v>42</v>
      </c>
      <c r="O139" s="58"/>
      <c r="P139" s="178">
        <f>O139*H139</f>
        <v>0</v>
      </c>
      <c r="Q139" s="178">
        <v>0</v>
      </c>
      <c r="R139" s="178">
        <f>Q139*H139</f>
        <v>0</v>
      </c>
      <c r="S139" s="178">
        <v>0.02</v>
      </c>
      <c r="T139" s="179">
        <f>S139*H139</f>
        <v>7.694</v>
      </c>
      <c r="AR139" s="15" t="s">
        <v>122</v>
      </c>
      <c r="AT139" s="15" t="s">
        <v>117</v>
      </c>
      <c r="AU139" s="15" t="s">
        <v>80</v>
      </c>
      <c r="AY139" s="15" t="s">
        <v>115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5" t="s">
        <v>78</v>
      </c>
      <c r="BK139" s="180">
        <f>ROUND(I139*H139,2)</f>
        <v>0</v>
      </c>
      <c r="BL139" s="15" t="s">
        <v>122</v>
      </c>
      <c r="BM139" s="15" t="s">
        <v>227</v>
      </c>
    </row>
    <row r="140" spans="2:65" s="11" customFormat="1" ht="11.25">
      <c r="B140" s="181"/>
      <c r="C140" s="182"/>
      <c r="D140" s="183" t="s">
        <v>132</v>
      </c>
      <c r="E140" s="184" t="s">
        <v>1</v>
      </c>
      <c r="F140" s="185" t="s">
        <v>228</v>
      </c>
      <c r="G140" s="182"/>
      <c r="H140" s="186">
        <v>384.7</v>
      </c>
      <c r="I140" s="187"/>
      <c r="J140" s="182"/>
      <c r="K140" s="182"/>
      <c r="L140" s="188"/>
      <c r="M140" s="189"/>
      <c r="N140" s="190"/>
      <c r="O140" s="190"/>
      <c r="P140" s="190"/>
      <c r="Q140" s="190"/>
      <c r="R140" s="190"/>
      <c r="S140" s="190"/>
      <c r="T140" s="191"/>
      <c r="AT140" s="192" t="s">
        <v>132</v>
      </c>
      <c r="AU140" s="192" t="s">
        <v>80</v>
      </c>
      <c r="AV140" s="11" t="s">
        <v>80</v>
      </c>
      <c r="AW140" s="11" t="s">
        <v>34</v>
      </c>
      <c r="AX140" s="11" t="s">
        <v>78</v>
      </c>
      <c r="AY140" s="192" t="s">
        <v>115</v>
      </c>
    </row>
    <row r="141" spans="2:65" s="10" customFormat="1" ht="22.9" customHeight="1">
      <c r="B141" s="153"/>
      <c r="C141" s="154"/>
      <c r="D141" s="155" t="s">
        <v>70</v>
      </c>
      <c r="E141" s="167" t="s">
        <v>229</v>
      </c>
      <c r="F141" s="167" t="s">
        <v>230</v>
      </c>
      <c r="G141" s="154"/>
      <c r="H141" s="154"/>
      <c r="I141" s="157"/>
      <c r="J141" s="168">
        <f>BK141</f>
        <v>0</v>
      </c>
      <c r="K141" s="154"/>
      <c r="L141" s="159"/>
      <c r="M141" s="160"/>
      <c r="N141" s="161"/>
      <c r="O141" s="161"/>
      <c r="P141" s="162">
        <f>SUM(P142:P147)</f>
        <v>0</v>
      </c>
      <c r="Q141" s="161"/>
      <c r="R141" s="162">
        <f>SUM(R142:R147)</f>
        <v>0</v>
      </c>
      <c r="S141" s="161"/>
      <c r="T141" s="163">
        <f>SUM(T142:T147)</f>
        <v>0</v>
      </c>
      <c r="AR141" s="164" t="s">
        <v>78</v>
      </c>
      <c r="AT141" s="165" t="s">
        <v>70</v>
      </c>
      <c r="AU141" s="165" t="s">
        <v>78</v>
      </c>
      <c r="AY141" s="164" t="s">
        <v>115</v>
      </c>
      <c r="BK141" s="166">
        <f>SUM(BK142:BK147)</f>
        <v>0</v>
      </c>
    </row>
    <row r="142" spans="2:65" s="1" customFormat="1" ht="16.5" customHeight="1">
      <c r="B142" s="32"/>
      <c r="C142" s="169" t="s">
        <v>231</v>
      </c>
      <c r="D142" s="169" t="s">
        <v>117</v>
      </c>
      <c r="E142" s="170" t="s">
        <v>232</v>
      </c>
      <c r="F142" s="171" t="s">
        <v>233</v>
      </c>
      <c r="G142" s="172" t="s">
        <v>234</v>
      </c>
      <c r="H142" s="173">
        <v>5.7249999999999996</v>
      </c>
      <c r="I142" s="174"/>
      <c r="J142" s="175">
        <f>ROUND(I142*H142,2)</f>
        <v>0</v>
      </c>
      <c r="K142" s="171" t="s">
        <v>121</v>
      </c>
      <c r="L142" s="36"/>
      <c r="M142" s="176" t="s">
        <v>1</v>
      </c>
      <c r="N142" s="177" t="s">
        <v>42</v>
      </c>
      <c r="O142" s="58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AR142" s="15" t="s">
        <v>122</v>
      </c>
      <c r="AT142" s="15" t="s">
        <v>117</v>
      </c>
      <c r="AU142" s="15" t="s">
        <v>80</v>
      </c>
      <c r="AY142" s="15" t="s">
        <v>115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5" t="s">
        <v>78</v>
      </c>
      <c r="BK142" s="180">
        <f>ROUND(I142*H142,2)</f>
        <v>0</v>
      </c>
      <c r="BL142" s="15" t="s">
        <v>122</v>
      </c>
      <c r="BM142" s="15" t="s">
        <v>235</v>
      </c>
    </row>
    <row r="143" spans="2:65" s="11" customFormat="1" ht="11.25">
      <c r="B143" s="181"/>
      <c r="C143" s="182"/>
      <c r="D143" s="183" t="s">
        <v>132</v>
      </c>
      <c r="E143" s="184" t="s">
        <v>1</v>
      </c>
      <c r="F143" s="185" t="s">
        <v>236</v>
      </c>
      <c r="G143" s="182"/>
      <c r="H143" s="186">
        <v>5.7249999999999996</v>
      </c>
      <c r="I143" s="187"/>
      <c r="J143" s="182"/>
      <c r="K143" s="182"/>
      <c r="L143" s="188"/>
      <c r="M143" s="189"/>
      <c r="N143" s="190"/>
      <c r="O143" s="190"/>
      <c r="P143" s="190"/>
      <c r="Q143" s="190"/>
      <c r="R143" s="190"/>
      <c r="S143" s="190"/>
      <c r="T143" s="191"/>
      <c r="AT143" s="192" t="s">
        <v>132</v>
      </c>
      <c r="AU143" s="192" t="s">
        <v>80</v>
      </c>
      <c r="AV143" s="11" t="s">
        <v>80</v>
      </c>
      <c r="AW143" s="11" t="s">
        <v>34</v>
      </c>
      <c r="AX143" s="11" t="s">
        <v>78</v>
      </c>
      <c r="AY143" s="192" t="s">
        <v>115</v>
      </c>
    </row>
    <row r="144" spans="2:65" s="1" customFormat="1" ht="16.5" customHeight="1">
      <c r="B144" s="32"/>
      <c r="C144" s="169" t="s">
        <v>237</v>
      </c>
      <c r="D144" s="169" t="s">
        <v>117</v>
      </c>
      <c r="E144" s="170" t="s">
        <v>238</v>
      </c>
      <c r="F144" s="171" t="s">
        <v>239</v>
      </c>
      <c r="G144" s="172" t="s">
        <v>234</v>
      </c>
      <c r="H144" s="173">
        <v>41.515000000000001</v>
      </c>
      <c r="I144" s="174"/>
      <c r="J144" s="175">
        <f>ROUND(I144*H144,2)</f>
        <v>0</v>
      </c>
      <c r="K144" s="171" t="s">
        <v>121</v>
      </c>
      <c r="L144" s="36"/>
      <c r="M144" s="176" t="s">
        <v>1</v>
      </c>
      <c r="N144" s="177" t="s">
        <v>42</v>
      </c>
      <c r="O144" s="58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AR144" s="15" t="s">
        <v>122</v>
      </c>
      <c r="AT144" s="15" t="s">
        <v>117</v>
      </c>
      <c r="AU144" s="15" t="s">
        <v>80</v>
      </c>
      <c r="AY144" s="15" t="s">
        <v>115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5" t="s">
        <v>78</v>
      </c>
      <c r="BK144" s="180">
        <f>ROUND(I144*H144,2)</f>
        <v>0</v>
      </c>
      <c r="BL144" s="15" t="s">
        <v>122</v>
      </c>
      <c r="BM144" s="15" t="s">
        <v>240</v>
      </c>
    </row>
    <row r="145" spans="2:65" s="11" customFormat="1" ht="11.25">
      <c r="B145" s="181"/>
      <c r="C145" s="182"/>
      <c r="D145" s="183" t="s">
        <v>132</v>
      </c>
      <c r="E145" s="184" t="s">
        <v>1</v>
      </c>
      <c r="F145" s="185" t="s">
        <v>241</v>
      </c>
      <c r="G145" s="182"/>
      <c r="H145" s="186">
        <v>41.515000000000001</v>
      </c>
      <c r="I145" s="187"/>
      <c r="J145" s="182"/>
      <c r="K145" s="182"/>
      <c r="L145" s="188"/>
      <c r="M145" s="189"/>
      <c r="N145" s="190"/>
      <c r="O145" s="190"/>
      <c r="P145" s="190"/>
      <c r="Q145" s="190"/>
      <c r="R145" s="190"/>
      <c r="S145" s="190"/>
      <c r="T145" s="191"/>
      <c r="AT145" s="192" t="s">
        <v>132</v>
      </c>
      <c r="AU145" s="192" t="s">
        <v>80</v>
      </c>
      <c r="AV145" s="11" t="s">
        <v>80</v>
      </c>
      <c r="AW145" s="11" t="s">
        <v>34</v>
      </c>
      <c r="AX145" s="11" t="s">
        <v>78</v>
      </c>
      <c r="AY145" s="192" t="s">
        <v>115</v>
      </c>
    </row>
    <row r="146" spans="2:65" s="1" customFormat="1" ht="16.5" customHeight="1">
      <c r="B146" s="32"/>
      <c r="C146" s="169" t="s">
        <v>242</v>
      </c>
      <c r="D146" s="169" t="s">
        <v>117</v>
      </c>
      <c r="E146" s="170" t="s">
        <v>243</v>
      </c>
      <c r="F146" s="171" t="s">
        <v>244</v>
      </c>
      <c r="G146" s="172" t="s">
        <v>234</v>
      </c>
      <c r="H146" s="173">
        <v>13.212999999999999</v>
      </c>
      <c r="I146" s="174"/>
      <c r="J146" s="175">
        <f>ROUND(I146*H146,2)</f>
        <v>0</v>
      </c>
      <c r="K146" s="171" t="s">
        <v>121</v>
      </c>
      <c r="L146" s="36"/>
      <c r="M146" s="176" t="s">
        <v>1</v>
      </c>
      <c r="N146" s="177" t="s">
        <v>42</v>
      </c>
      <c r="O146" s="58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AR146" s="15" t="s">
        <v>122</v>
      </c>
      <c r="AT146" s="15" t="s">
        <v>117</v>
      </c>
      <c r="AU146" s="15" t="s">
        <v>80</v>
      </c>
      <c r="AY146" s="15" t="s">
        <v>115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5" t="s">
        <v>78</v>
      </c>
      <c r="BK146" s="180">
        <f>ROUND(I146*H146,2)</f>
        <v>0</v>
      </c>
      <c r="BL146" s="15" t="s">
        <v>122</v>
      </c>
      <c r="BM146" s="15" t="s">
        <v>245</v>
      </c>
    </row>
    <row r="147" spans="2:65" s="11" customFormat="1" ht="11.25">
      <c r="B147" s="181"/>
      <c r="C147" s="182"/>
      <c r="D147" s="183" t="s">
        <v>132</v>
      </c>
      <c r="E147" s="184" t="s">
        <v>1</v>
      </c>
      <c r="F147" s="185" t="s">
        <v>246</v>
      </c>
      <c r="G147" s="182"/>
      <c r="H147" s="186">
        <v>13.212999999999999</v>
      </c>
      <c r="I147" s="187"/>
      <c r="J147" s="182"/>
      <c r="K147" s="182"/>
      <c r="L147" s="188"/>
      <c r="M147" s="189"/>
      <c r="N147" s="190"/>
      <c r="O147" s="190"/>
      <c r="P147" s="190"/>
      <c r="Q147" s="190"/>
      <c r="R147" s="190"/>
      <c r="S147" s="190"/>
      <c r="T147" s="191"/>
      <c r="AT147" s="192" t="s">
        <v>132</v>
      </c>
      <c r="AU147" s="192" t="s">
        <v>80</v>
      </c>
      <c r="AV147" s="11" t="s">
        <v>80</v>
      </c>
      <c r="AW147" s="11" t="s">
        <v>34</v>
      </c>
      <c r="AX147" s="11" t="s">
        <v>78</v>
      </c>
      <c r="AY147" s="192" t="s">
        <v>115</v>
      </c>
    </row>
    <row r="148" spans="2:65" s="10" customFormat="1" ht="25.9" customHeight="1">
      <c r="B148" s="153"/>
      <c r="C148" s="154"/>
      <c r="D148" s="155" t="s">
        <v>70</v>
      </c>
      <c r="E148" s="156" t="s">
        <v>247</v>
      </c>
      <c r="F148" s="156" t="s">
        <v>248</v>
      </c>
      <c r="G148" s="154"/>
      <c r="H148" s="154"/>
      <c r="I148" s="157"/>
      <c r="J148" s="158">
        <f>BK148</f>
        <v>0</v>
      </c>
      <c r="K148" s="154"/>
      <c r="L148" s="159"/>
      <c r="M148" s="160"/>
      <c r="N148" s="161"/>
      <c r="O148" s="161"/>
      <c r="P148" s="162">
        <f>P149+P155+P157+P160</f>
        <v>0</v>
      </c>
      <c r="Q148" s="161"/>
      <c r="R148" s="162">
        <f>R149+R155+R157+R160</f>
        <v>0</v>
      </c>
      <c r="S148" s="161"/>
      <c r="T148" s="163">
        <f>T149+T155+T157+T160</f>
        <v>0</v>
      </c>
      <c r="AR148" s="164" t="s">
        <v>137</v>
      </c>
      <c r="AT148" s="165" t="s">
        <v>70</v>
      </c>
      <c r="AU148" s="165" t="s">
        <v>71</v>
      </c>
      <c r="AY148" s="164" t="s">
        <v>115</v>
      </c>
      <c r="BK148" s="166">
        <f>BK149+BK155+BK157+BK160</f>
        <v>0</v>
      </c>
    </row>
    <row r="149" spans="2:65" s="10" customFormat="1" ht="22.9" customHeight="1">
      <c r="B149" s="153"/>
      <c r="C149" s="154"/>
      <c r="D149" s="155" t="s">
        <v>70</v>
      </c>
      <c r="E149" s="167" t="s">
        <v>249</v>
      </c>
      <c r="F149" s="167" t="s">
        <v>250</v>
      </c>
      <c r="G149" s="154"/>
      <c r="H149" s="154"/>
      <c r="I149" s="157"/>
      <c r="J149" s="168">
        <f>BK149</f>
        <v>0</v>
      </c>
      <c r="K149" s="154"/>
      <c r="L149" s="159"/>
      <c r="M149" s="160"/>
      <c r="N149" s="161"/>
      <c r="O149" s="161"/>
      <c r="P149" s="162">
        <f>SUM(P150:P154)</f>
        <v>0</v>
      </c>
      <c r="Q149" s="161"/>
      <c r="R149" s="162">
        <f>SUM(R150:R154)</f>
        <v>0</v>
      </c>
      <c r="S149" s="161"/>
      <c r="T149" s="163">
        <f>SUM(T150:T154)</f>
        <v>0</v>
      </c>
      <c r="AR149" s="164" t="s">
        <v>137</v>
      </c>
      <c r="AT149" s="165" t="s">
        <v>70</v>
      </c>
      <c r="AU149" s="165" t="s">
        <v>78</v>
      </c>
      <c r="AY149" s="164" t="s">
        <v>115</v>
      </c>
      <c r="BK149" s="166">
        <f>SUM(BK150:BK154)</f>
        <v>0</v>
      </c>
    </row>
    <row r="150" spans="2:65" s="1" customFormat="1" ht="16.5" customHeight="1">
      <c r="B150" s="32"/>
      <c r="C150" s="169" t="s">
        <v>251</v>
      </c>
      <c r="D150" s="169" t="s">
        <v>117</v>
      </c>
      <c r="E150" s="170" t="s">
        <v>252</v>
      </c>
      <c r="F150" s="171" t="s">
        <v>253</v>
      </c>
      <c r="G150" s="172" t="s">
        <v>254</v>
      </c>
      <c r="H150" s="173">
        <v>1</v>
      </c>
      <c r="I150" s="174"/>
      <c r="J150" s="175">
        <f>ROUND(I150*H150,2)</f>
        <v>0</v>
      </c>
      <c r="K150" s="171" t="s">
        <v>121</v>
      </c>
      <c r="L150" s="36"/>
      <c r="M150" s="176" t="s">
        <v>1</v>
      </c>
      <c r="N150" s="177" t="s">
        <v>42</v>
      </c>
      <c r="O150" s="58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AR150" s="15" t="s">
        <v>255</v>
      </c>
      <c r="AT150" s="15" t="s">
        <v>117</v>
      </c>
      <c r="AU150" s="15" t="s">
        <v>80</v>
      </c>
      <c r="AY150" s="15" t="s">
        <v>115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5" t="s">
        <v>78</v>
      </c>
      <c r="BK150" s="180">
        <f>ROUND(I150*H150,2)</f>
        <v>0</v>
      </c>
      <c r="BL150" s="15" t="s">
        <v>255</v>
      </c>
      <c r="BM150" s="15" t="s">
        <v>256</v>
      </c>
    </row>
    <row r="151" spans="2:65" s="11" customFormat="1" ht="11.25">
      <c r="B151" s="181"/>
      <c r="C151" s="182"/>
      <c r="D151" s="183" t="s">
        <v>132</v>
      </c>
      <c r="E151" s="184" t="s">
        <v>1</v>
      </c>
      <c r="F151" s="185" t="s">
        <v>257</v>
      </c>
      <c r="G151" s="182"/>
      <c r="H151" s="186">
        <v>1</v>
      </c>
      <c r="I151" s="187"/>
      <c r="J151" s="182"/>
      <c r="K151" s="182"/>
      <c r="L151" s="188"/>
      <c r="M151" s="189"/>
      <c r="N151" s="190"/>
      <c r="O151" s="190"/>
      <c r="P151" s="190"/>
      <c r="Q151" s="190"/>
      <c r="R151" s="190"/>
      <c r="S151" s="190"/>
      <c r="T151" s="191"/>
      <c r="AT151" s="192" t="s">
        <v>132</v>
      </c>
      <c r="AU151" s="192" t="s">
        <v>80</v>
      </c>
      <c r="AV151" s="11" t="s">
        <v>80</v>
      </c>
      <c r="AW151" s="11" t="s">
        <v>34</v>
      </c>
      <c r="AX151" s="11" t="s">
        <v>78</v>
      </c>
      <c r="AY151" s="192" t="s">
        <v>115</v>
      </c>
    </row>
    <row r="152" spans="2:65" s="1" customFormat="1" ht="16.5" customHeight="1">
      <c r="B152" s="32"/>
      <c r="C152" s="169" t="s">
        <v>258</v>
      </c>
      <c r="D152" s="169" t="s">
        <v>117</v>
      </c>
      <c r="E152" s="170" t="s">
        <v>259</v>
      </c>
      <c r="F152" s="171" t="s">
        <v>260</v>
      </c>
      <c r="G152" s="172" t="s">
        <v>254</v>
      </c>
      <c r="H152" s="173">
        <v>1</v>
      </c>
      <c r="I152" s="174"/>
      <c r="J152" s="175">
        <f>ROUND(I152*H152,2)</f>
        <v>0</v>
      </c>
      <c r="K152" s="171" t="s">
        <v>121</v>
      </c>
      <c r="L152" s="36"/>
      <c r="M152" s="176" t="s">
        <v>1</v>
      </c>
      <c r="N152" s="177" t="s">
        <v>42</v>
      </c>
      <c r="O152" s="58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AR152" s="15" t="s">
        <v>255</v>
      </c>
      <c r="AT152" s="15" t="s">
        <v>117</v>
      </c>
      <c r="AU152" s="15" t="s">
        <v>80</v>
      </c>
      <c r="AY152" s="15" t="s">
        <v>115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5" t="s">
        <v>78</v>
      </c>
      <c r="BK152" s="180">
        <f>ROUND(I152*H152,2)</f>
        <v>0</v>
      </c>
      <c r="BL152" s="15" t="s">
        <v>255</v>
      </c>
      <c r="BM152" s="15" t="s">
        <v>261</v>
      </c>
    </row>
    <row r="153" spans="2:65" s="1" customFormat="1" ht="16.5" customHeight="1">
      <c r="B153" s="32"/>
      <c r="C153" s="169" t="s">
        <v>262</v>
      </c>
      <c r="D153" s="169" t="s">
        <v>117</v>
      </c>
      <c r="E153" s="170" t="s">
        <v>263</v>
      </c>
      <c r="F153" s="171" t="s">
        <v>264</v>
      </c>
      <c r="G153" s="172" t="s">
        <v>254</v>
      </c>
      <c r="H153" s="173">
        <v>1</v>
      </c>
      <c r="I153" s="174"/>
      <c r="J153" s="175">
        <f>ROUND(I153*H153,2)</f>
        <v>0</v>
      </c>
      <c r="K153" s="171" t="s">
        <v>121</v>
      </c>
      <c r="L153" s="36"/>
      <c r="M153" s="176" t="s">
        <v>1</v>
      </c>
      <c r="N153" s="177" t="s">
        <v>42</v>
      </c>
      <c r="O153" s="58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AR153" s="15" t="s">
        <v>255</v>
      </c>
      <c r="AT153" s="15" t="s">
        <v>117</v>
      </c>
      <c r="AU153" s="15" t="s">
        <v>80</v>
      </c>
      <c r="AY153" s="15" t="s">
        <v>115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5" t="s">
        <v>78</v>
      </c>
      <c r="BK153" s="180">
        <f>ROUND(I153*H153,2)</f>
        <v>0</v>
      </c>
      <c r="BL153" s="15" t="s">
        <v>255</v>
      </c>
      <c r="BM153" s="15" t="s">
        <v>265</v>
      </c>
    </row>
    <row r="154" spans="2:65" s="11" customFormat="1" ht="11.25">
      <c r="B154" s="181"/>
      <c r="C154" s="182"/>
      <c r="D154" s="183" t="s">
        <v>132</v>
      </c>
      <c r="E154" s="184" t="s">
        <v>1</v>
      </c>
      <c r="F154" s="185" t="s">
        <v>266</v>
      </c>
      <c r="G154" s="182"/>
      <c r="H154" s="186">
        <v>1</v>
      </c>
      <c r="I154" s="187"/>
      <c r="J154" s="182"/>
      <c r="K154" s="182"/>
      <c r="L154" s="188"/>
      <c r="M154" s="189"/>
      <c r="N154" s="190"/>
      <c r="O154" s="190"/>
      <c r="P154" s="190"/>
      <c r="Q154" s="190"/>
      <c r="R154" s="190"/>
      <c r="S154" s="190"/>
      <c r="T154" s="191"/>
      <c r="AT154" s="192" t="s">
        <v>132</v>
      </c>
      <c r="AU154" s="192" t="s">
        <v>80</v>
      </c>
      <c r="AV154" s="11" t="s">
        <v>80</v>
      </c>
      <c r="AW154" s="11" t="s">
        <v>34</v>
      </c>
      <c r="AX154" s="11" t="s">
        <v>78</v>
      </c>
      <c r="AY154" s="192" t="s">
        <v>115</v>
      </c>
    </row>
    <row r="155" spans="2:65" s="10" customFormat="1" ht="22.9" customHeight="1">
      <c r="B155" s="153"/>
      <c r="C155" s="154"/>
      <c r="D155" s="155" t="s">
        <v>70</v>
      </c>
      <c r="E155" s="167" t="s">
        <v>267</v>
      </c>
      <c r="F155" s="167" t="s">
        <v>268</v>
      </c>
      <c r="G155" s="154"/>
      <c r="H155" s="154"/>
      <c r="I155" s="157"/>
      <c r="J155" s="168">
        <f>BK155</f>
        <v>0</v>
      </c>
      <c r="K155" s="154"/>
      <c r="L155" s="159"/>
      <c r="M155" s="160"/>
      <c r="N155" s="161"/>
      <c r="O155" s="161"/>
      <c r="P155" s="162">
        <f>P156</f>
        <v>0</v>
      </c>
      <c r="Q155" s="161"/>
      <c r="R155" s="162">
        <f>R156</f>
        <v>0</v>
      </c>
      <c r="S155" s="161"/>
      <c r="T155" s="163">
        <f>T156</f>
        <v>0</v>
      </c>
      <c r="AR155" s="164" t="s">
        <v>137</v>
      </c>
      <c r="AT155" s="165" t="s">
        <v>70</v>
      </c>
      <c r="AU155" s="165" t="s">
        <v>78</v>
      </c>
      <c r="AY155" s="164" t="s">
        <v>115</v>
      </c>
      <c r="BK155" s="166">
        <f>BK156</f>
        <v>0</v>
      </c>
    </row>
    <row r="156" spans="2:65" s="1" customFormat="1" ht="16.5" customHeight="1">
      <c r="B156" s="32"/>
      <c r="C156" s="169" t="s">
        <v>269</v>
      </c>
      <c r="D156" s="169" t="s">
        <v>117</v>
      </c>
      <c r="E156" s="170" t="s">
        <v>270</v>
      </c>
      <c r="F156" s="171" t="s">
        <v>268</v>
      </c>
      <c r="G156" s="172" t="s">
        <v>254</v>
      </c>
      <c r="H156" s="173">
        <v>1</v>
      </c>
      <c r="I156" s="174"/>
      <c r="J156" s="175">
        <f>ROUND(I156*H156,2)</f>
        <v>0</v>
      </c>
      <c r="K156" s="171" t="s">
        <v>121</v>
      </c>
      <c r="L156" s="36"/>
      <c r="M156" s="176" t="s">
        <v>1</v>
      </c>
      <c r="N156" s="177" t="s">
        <v>42</v>
      </c>
      <c r="O156" s="58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AR156" s="15" t="s">
        <v>255</v>
      </c>
      <c r="AT156" s="15" t="s">
        <v>117</v>
      </c>
      <c r="AU156" s="15" t="s">
        <v>80</v>
      </c>
      <c r="AY156" s="15" t="s">
        <v>115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5" t="s">
        <v>78</v>
      </c>
      <c r="BK156" s="180">
        <f>ROUND(I156*H156,2)</f>
        <v>0</v>
      </c>
      <c r="BL156" s="15" t="s">
        <v>255</v>
      </c>
      <c r="BM156" s="15" t="s">
        <v>271</v>
      </c>
    </row>
    <row r="157" spans="2:65" s="10" customFormat="1" ht="22.9" customHeight="1">
      <c r="B157" s="153"/>
      <c r="C157" s="154"/>
      <c r="D157" s="155" t="s">
        <v>70</v>
      </c>
      <c r="E157" s="167" t="s">
        <v>272</v>
      </c>
      <c r="F157" s="167" t="s">
        <v>273</v>
      </c>
      <c r="G157" s="154"/>
      <c r="H157" s="154"/>
      <c r="I157" s="157"/>
      <c r="J157" s="168">
        <f>BK157</f>
        <v>0</v>
      </c>
      <c r="K157" s="154"/>
      <c r="L157" s="159"/>
      <c r="M157" s="160"/>
      <c r="N157" s="161"/>
      <c r="O157" s="161"/>
      <c r="P157" s="162">
        <f>SUM(P158:P159)</f>
        <v>0</v>
      </c>
      <c r="Q157" s="161"/>
      <c r="R157" s="162">
        <f>SUM(R158:R159)</f>
        <v>0</v>
      </c>
      <c r="S157" s="161"/>
      <c r="T157" s="163">
        <f>SUM(T158:T159)</f>
        <v>0</v>
      </c>
      <c r="AR157" s="164" t="s">
        <v>137</v>
      </c>
      <c r="AT157" s="165" t="s">
        <v>70</v>
      </c>
      <c r="AU157" s="165" t="s">
        <v>78</v>
      </c>
      <c r="AY157" s="164" t="s">
        <v>115</v>
      </c>
      <c r="BK157" s="166">
        <f>SUM(BK158:BK159)</f>
        <v>0</v>
      </c>
    </row>
    <row r="158" spans="2:65" s="1" customFormat="1" ht="16.5" customHeight="1">
      <c r="B158" s="32"/>
      <c r="C158" s="169" t="s">
        <v>274</v>
      </c>
      <c r="D158" s="169" t="s">
        <v>117</v>
      </c>
      <c r="E158" s="170" t="s">
        <v>275</v>
      </c>
      <c r="F158" s="171" t="s">
        <v>276</v>
      </c>
      <c r="G158" s="172" t="s">
        <v>254</v>
      </c>
      <c r="H158" s="173">
        <v>1</v>
      </c>
      <c r="I158" s="174"/>
      <c r="J158" s="175">
        <f>ROUND(I158*H158,2)</f>
        <v>0</v>
      </c>
      <c r="K158" s="171" t="s">
        <v>121</v>
      </c>
      <c r="L158" s="36"/>
      <c r="M158" s="176" t="s">
        <v>1</v>
      </c>
      <c r="N158" s="177" t="s">
        <v>42</v>
      </c>
      <c r="O158" s="58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AR158" s="15" t="s">
        <v>255</v>
      </c>
      <c r="AT158" s="15" t="s">
        <v>117</v>
      </c>
      <c r="AU158" s="15" t="s">
        <v>80</v>
      </c>
      <c r="AY158" s="15" t="s">
        <v>115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5" t="s">
        <v>78</v>
      </c>
      <c r="BK158" s="180">
        <f>ROUND(I158*H158,2)</f>
        <v>0</v>
      </c>
      <c r="BL158" s="15" t="s">
        <v>255</v>
      </c>
      <c r="BM158" s="15" t="s">
        <v>277</v>
      </c>
    </row>
    <row r="159" spans="2:65" s="11" customFormat="1" ht="11.25">
      <c r="B159" s="181"/>
      <c r="C159" s="182"/>
      <c r="D159" s="183" t="s">
        <v>132</v>
      </c>
      <c r="E159" s="184" t="s">
        <v>1</v>
      </c>
      <c r="F159" s="185" t="s">
        <v>278</v>
      </c>
      <c r="G159" s="182"/>
      <c r="H159" s="186">
        <v>1</v>
      </c>
      <c r="I159" s="187"/>
      <c r="J159" s="182"/>
      <c r="K159" s="182"/>
      <c r="L159" s="188"/>
      <c r="M159" s="189"/>
      <c r="N159" s="190"/>
      <c r="O159" s="190"/>
      <c r="P159" s="190"/>
      <c r="Q159" s="190"/>
      <c r="R159" s="190"/>
      <c r="S159" s="190"/>
      <c r="T159" s="191"/>
      <c r="AT159" s="192" t="s">
        <v>132</v>
      </c>
      <c r="AU159" s="192" t="s">
        <v>80</v>
      </c>
      <c r="AV159" s="11" t="s">
        <v>80</v>
      </c>
      <c r="AW159" s="11" t="s">
        <v>34</v>
      </c>
      <c r="AX159" s="11" t="s">
        <v>78</v>
      </c>
      <c r="AY159" s="192" t="s">
        <v>115</v>
      </c>
    </row>
    <row r="160" spans="2:65" s="10" customFormat="1" ht="22.9" customHeight="1">
      <c r="B160" s="153"/>
      <c r="C160" s="154"/>
      <c r="D160" s="155" t="s">
        <v>70</v>
      </c>
      <c r="E160" s="167" t="s">
        <v>279</v>
      </c>
      <c r="F160" s="167" t="s">
        <v>280</v>
      </c>
      <c r="G160" s="154"/>
      <c r="H160" s="154"/>
      <c r="I160" s="157"/>
      <c r="J160" s="168">
        <f>BK160</f>
        <v>0</v>
      </c>
      <c r="K160" s="154"/>
      <c r="L160" s="159"/>
      <c r="M160" s="160"/>
      <c r="N160" s="161"/>
      <c r="O160" s="161"/>
      <c r="P160" s="162">
        <f>SUM(P161:P162)</f>
        <v>0</v>
      </c>
      <c r="Q160" s="161"/>
      <c r="R160" s="162">
        <f>SUM(R161:R162)</f>
        <v>0</v>
      </c>
      <c r="S160" s="161"/>
      <c r="T160" s="163">
        <f>SUM(T161:T162)</f>
        <v>0</v>
      </c>
      <c r="AR160" s="164" t="s">
        <v>137</v>
      </c>
      <c r="AT160" s="165" t="s">
        <v>70</v>
      </c>
      <c r="AU160" s="165" t="s">
        <v>78</v>
      </c>
      <c r="AY160" s="164" t="s">
        <v>115</v>
      </c>
      <c r="BK160" s="166">
        <f>SUM(BK161:BK162)</f>
        <v>0</v>
      </c>
    </row>
    <row r="161" spans="2:65" s="1" customFormat="1" ht="16.5" customHeight="1">
      <c r="B161" s="32"/>
      <c r="C161" s="169" t="s">
        <v>281</v>
      </c>
      <c r="D161" s="169" t="s">
        <v>117</v>
      </c>
      <c r="E161" s="170" t="s">
        <v>282</v>
      </c>
      <c r="F161" s="171" t="s">
        <v>283</v>
      </c>
      <c r="G161" s="172" t="s">
        <v>254</v>
      </c>
      <c r="H161" s="173">
        <v>1</v>
      </c>
      <c r="I161" s="174"/>
      <c r="J161" s="175">
        <f>ROUND(I161*H161,2)</f>
        <v>0</v>
      </c>
      <c r="K161" s="171" t="s">
        <v>1</v>
      </c>
      <c r="L161" s="36"/>
      <c r="M161" s="176" t="s">
        <v>1</v>
      </c>
      <c r="N161" s="177" t="s">
        <v>42</v>
      </c>
      <c r="O161" s="58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AR161" s="15" t="s">
        <v>255</v>
      </c>
      <c r="AT161" s="15" t="s">
        <v>117</v>
      </c>
      <c r="AU161" s="15" t="s">
        <v>80</v>
      </c>
      <c r="AY161" s="15" t="s">
        <v>115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5" t="s">
        <v>78</v>
      </c>
      <c r="BK161" s="180">
        <f>ROUND(I161*H161,2)</f>
        <v>0</v>
      </c>
      <c r="BL161" s="15" t="s">
        <v>255</v>
      </c>
      <c r="BM161" s="15" t="s">
        <v>284</v>
      </c>
    </row>
    <row r="162" spans="2:65" s="1" customFormat="1" ht="16.5" customHeight="1">
      <c r="B162" s="32"/>
      <c r="C162" s="169" t="s">
        <v>285</v>
      </c>
      <c r="D162" s="169" t="s">
        <v>117</v>
      </c>
      <c r="E162" s="170" t="s">
        <v>286</v>
      </c>
      <c r="F162" s="171" t="s">
        <v>287</v>
      </c>
      <c r="G162" s="172" t="s">
        <v>254</v>
      </c>
      <c r="H162" s="173">
        <v>1</v>
      </c>
      <c r="I162" s="174"/>
      <c r="J162" s="175">
        <f>ROUND(I162*H162,2)</f>
        <v>0</v>
      </c>
      <c r="K162" s="171" t="s">
        <v>1</v>
      </c>
      <c r="L162" s="36"/>
      <c r="M162" s="225" t="s">
        <v>1</v>
      </c>
      <c r="N162" s="226" t="s">
        <v>42</v>
      </c>
      <c r="O162" s="227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15" t="s">
        <v>255</v>
      </c>
      <c r="AT162" s="15" t="s">
        <v>117</v>
      </c>
      <c r="AU162" s="15" t="s">
        <v>80</v>
      </c>
      <c r="AY162" s="15" t="s">
        <v>115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5" t="s">
        <v>78</v>
      </c>
      <c r="BK162" s="180">
        <f>ROUND(I162*H162,2)</f>
        <v>0</v>
      </c>
      <c r="BL162" s="15" t="s">
        <v>255</v>
      </c>
      <c r="BM162" s="15" t="s">
        <v>288</v>
      </c>
    </row>
    <row r="163" spans="2:65" s="1" customFormat="1" ht="6.95" customHeight="1">
      <c r="B163" s="44"/>
      <c r="C163" s="45"/>
      <c r="D163" s="45"/>
      <c r="E163" s="45"/>
      <c r="F163" s="45"/>
      <c r="G163" s="45"/>
      <c r="H163" s="45"/>
      <c r="I163" s="119"/>
      <c r="J163" s="45"/>
      <c r="K163" s="45"/>
      <c r="L163" s="36"/>
    </row>
  </sheetData>
  <sheetProtection algorithmName="SHA-512" hashValue="sVlh2gzL2sIDlDIgJTPbM+Bdtrt0uL16xPO1EIhTEYK2/qSz5ggAmZ/dxIgGOuDTY95k4ak2p+Ak3QKXNjAcIg==" saltValue="4VTe04+yPb7U/mJ2aLLq1tkONIXATmOBzs2SUNPsZUVyhVaZQjKIiUtZxHjMsB1PPOySXg+J14wiI9w11laTdA==" spinCount="100000" sheet="1" objects="1" scenarios="1" formatColumns="0" formatRows="0" autoFilter="0"/>
  <autoFilter ref="C89:K16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SO.101 - Oprava místní ko...</vt:lpstr>
      <vt:lpstr>'Rekapitulace stavby'!Názvy_tisku</vt:lpstr>
      <vt:lpstr>'SO.101 - Oprava místní ko...'!Názvy_tisku</vt:lpstr>
      <vt:lpstr>'Rekapitulace stavby'!Oblast_tisku</vt:lpstr>
      <vt:lpstr>'SO.101 - Oprava místní ko...'!Oblast_tisku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weber</cp:lastModifiedBy>
  <cp:lastPrinted>2019-02-11T06:27:30Z</cp:lastPrinted>
  <dcterms:created xsi:type="dcterms:W3CDTF">2019-02-11T06:24:12Z</dcterms:created>
  <dcterms:modified xsi:type="dcterms:W3CDTF">2019-02-11T06:27:34Z</dcterms:modified>
</cp:coreProperties>
</file>